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600" windowHeight="7290" activeTab="0"/>
  </bookViews>
  <sheets>
    <sheet name="ＰＶ１" sheetId="1" r:id="rId1"/>
    <sheet name="借入２" sheetId="2" r:id="rId2"/>
    <sheet name="県民１" sheetId="3" r:id="rId3"/>
    <sheet name="耐用年数" sheetId="4" r:id="rId4"/>
  </sheets>
  <definedNames>
    <definedName name="_xlfn.IFERROR" hidden="1">#NAME?</definedName>
    <definedName name="_xlnm.Print_Area" localSheetId="0">'ＰＶ１'!$B$1:$Y$74</definedName>
  </definedNames>
  <calcPr fullCalcOnLoad="1"/>
</workbook>
</file>

<file path=xl/comments1.xml><?xml version="1.0" encoding="utf-8"?>
<comments xmlns="http://schemas.openxmlformats.org/spreadsheetml/2006/main">
  <authors>
    <author>Fukushima Prefecture</author>
  </authors>
  <commentList>
    <comment ref="F15" authorId="0">
      <text>
        <r>
          <rPr>
            <b/>
            <sz val="9"/>
            <rFont val="ＭＳ Ｐゴシック"/>
            <family val="3"/>
          </rPr>
          <t>福島県55000
福島市130000</t>
        </r>
      </text>
    </comment>
  </commentList>
</comments>
</file>

<file path=xl/sharedStrings.xml><?xml version="1.0" encoding="utf-8"?>
<sst xmlns="http://schemas.openxmlformats.org/spreadsheetml/2006/main" count="422" uniqueCount="222">
  <si>
    <t>償却率</t>
  </si>
  <si>
    <t>H24/4/1～</t>
  </si>
  <si>
    <t>H19/4/1～H24/3/31</t>
  </si>
  <si>
    <t>～H19/3/31</t>
  </si>
  <si>
    <t>H19/4/1～</t>
  </si>
  <si>
    <t>定率法(200%)</t>
  </si>
  <si>
    <t>定率法(250%)</t>
  </si>
  <si>
    <t>旧定率法</t>
  </si>
  <si>
    <t>定額法</t>
  </si>
  <si>
    <t>旧定額法</t>
  </si>
  <si>
    <t>R3</t>
  </si>
  <si>
    <t>R2</t>
  </si>
  <si>
    <t>R1</t>
  </si>
  <si>
    <t>T2</t>
  </si>
  <si>
    <t>T1</t>
  </si>
  <si>
    <t>耐用年数</t>
  </si>
  <si>
    <t>改定償却率</t>
  </si>
  <si>
    <t>保証率</t>
  </si>
  <si>
    <t>決算月</t>
  </si>
  <si>
    <t>取得日</t>
  </si>
  <si>
    <t>耐用年数</t>
  </si>
  <si>
    <t>価格</t>
  </si>
  <si>
    <t>減価償却</t>
  </si>
  <si>
    <t>取得価額</t>
  </si>
  <si>
    <t>期末簿価</t>
  </si>
  <si>
    <t>定率償却率</t>
  </si>
  <si>
    <t>定額償却率</t>
  </si>
  <si>
    <t>評価額</t>
  </si>
  <si>
    <t>税額</t>
  </si>
  <si>
    <t>資産税率</t>
  </si>
  <si>
    <t>税年</t>
  </si>
  <si>
    <t>資産税</t>
  </si>
  <si>
    <t>y</t>
  </si>
  <si>
    <t>y</t>
  </si>
  <si>
    <t>納付月</t>
  </si>
  <si>
    <t>月</t>
  </si>
  <si>
    <t>7/9/12/2</t>
  </si>
  <si>
    <t>=売電日とする</t>
  </si>
  <si>
    <t>所要面積</t>
  </si>
  <si>
    <t>実際面積</t>
  </si>
  <si>
    <t>賃料単価</t>
  </si>
  <si>
    <t>賃料</t>
  </si>
  <si>
    <t>円/m2/年</t>
  </si>
  <si>
    <t>円/年</t>
  </si>
  <si>
    <t>システム単価</t>
  </si>
  <si>
    <t>補助金</t>
  </si>
  <si>
    <t>千円</t>
  </si>
  <si>
    <t>その他経費</t>
  </si>
  <si>
    <t>所要キャッシュ</t>
  </si>
  <si>
    <t>計</t>
  </si>
  <si>
    <t>賃借料</t>
  </si>
  <si>
    <t>償却法</t>
  </si>
  <si>
    <t>法人市県民税</t>
  </si>
  <si>
    <t>法人事業税</t>
  </si>
  <si>
    <t>事業税</t>
  </si>
  <si>
    <t>事業税額</t>
  </si>
  <si>
    <t>O&amp;M</t>
  </si>
  <si>
    <t>m2/kw</t>
  </si>
  <si>
    <t>m2</t>
  </si>
  <si>
    <t>y</t>
  </si>
  <si>
    <t>PV撤去</t>
  </si>
  <si>
    <t>自己資金</t>
  </si>
  <si>
    <t>保険料</t>
  </si>
  <si>
    <t>固定資産税</t>
  </si>
  <si>
    <t>予備費</t>
  </si>
  <si>
    <t>パワコン更新費</t>
  </si>
  <si>
    <t>累計キャシュフロー</t>
  </si>
  <si>
    <t>売上</t>
  </si>
  <si>
    <t>原価</t>
  </si>
  <si>
    <t>保険</t>
  </si>
  <si>
    <t>事業税</t>
  </si>
  <si>
    <t>撤去費用</t>
  </si>
  <si>
    <t>営業利益</t>
  </si>
  <si>
    <t>法人税</t>
  </si>
  <si>
    <t>合計(CASH IN)</t>
  </si>
  <si>
    <t>合計（ＣＡＳＨ　ＯＵＴ）</t>
  </si>
  <si>
    <t>その他の税</t>
  </si>
  <si>
    <r>
      <rPr>
        <b/>
        <sz val="11"/>
        <color indexed="8"/>
        <rFont val="ＭＳ Ｐゴシック"/>
        <family val="3"/>
      </rPr>
      <t>電源種類</t>
    </r>
  </si>
  <si>
    <r>
      <rPr>
        <b/>
        <sz val="11"/>
        <color indexed="8"/>
        <rFont val="ＭＳ Ｐゴシック"/>
        <family val="3"/>
      </rPr>
      <t>法定耐用年数</t>
    </r>
  </si>
  <si>
    <r>
      <rPr>
        <sz val="11"/>
        <color indexed="8"/>
        <rFont val="ＭＳ Ｐゴシック"/>
        <family val="3"/>
      </rPr>
      <t>原子力</t>
    </r>
  </si>
  <si>
    <r>
      <rPr>
        <sz val="11"/>
        <color indexed="8"/>
        <rFont val="ＭＳ Ｐゴシック"/>
        <family val="3"/>
      </rPr>
      <t>石炭火力</t>
    </r>
  </si>
  <si>
    <r>
      <t>LNG</t>
    </r>
    <r>
      <rPr>
        <sz val="11"/>
        <color indexed="8"/>
        <rFont val="ＭＳ Ｐゴシック"/>
        <family val="3"/>
      </rPr>
      <t>火力</t>
    </r>
  </si>
  <si>
    <r>
      <rPr>
        <sz val="11"/>
        <color indexed="8"/>
        <rFont val="ＭＳ Ｐゴシック"/>
        <family val="3"/>
      </rPr>
      <t>石油火力</t>
    </r>
  </si>
  <si>
    <r>
      <rPr>
        <sz val="11"/>
        <color indexed="8"/>
        <rFont val="ＭＳ Ｐゴシック"/>
        <family val="3"/>
      </rPr>
      <t>一般水力</t>
    </r>
  </si>
  <si>
    <r>
      <rPr>
        <sz val="11"/>
        <color indexed="8"/>
        <rFont val="ＭＳ Ｐゴシック"/>
        <family val="3"/>
      </rPr>
      <t>太陽光（メガソーラー）</t>
    </r>
  </si>
  <si>
    <r>
      <rPr>
        <sz val="11"/>
        <color indexed="8"/>
        <rFont val="ＭＳ Ｐゴシック"/>
        <family val="3"/>
      </rPr>
      <t>太陽光（住宅）</t>
    </r>
  </si>
  <si>
    <r>
      <rPr>
        <sz val="11"/>
        <color indexed="8"/>
        <rFont val="ＭＳ Ｐゴシック"/>
        <family val="3"/>
      </rPr>
      <t>風力（陸上）</t>
    </r>
  </si>
  <si>
    <r>
      <rPr>
        <sz val="11"/>
        <color indexed="8"/>
        <rFont val="ＭＳ Ｐゴシック"/>
        <family val="3"/>
      </rPr>
      <t>風力（洋上）</t>
    </r>
  </si>
  <si>
    <r>
      <rPr>
        <sz val="11"/>
        <color indexed="8"/>
        <rFont val="ＭＳ Ｐゴシック"/>
        <family val="3"/>
      </rPr>
      <t>小水力</t>
    </r>
  </si>
  <si>
    <r>
      <rPr>
        <sz val="11"/>
        <color indexed="8"/>
        <rFont val="ＭＳ Ｐゴシック"/>
        <family val="3"/>
      </rPr>
      <t>地熱</t>
    </r>
  </si>
  <si>
    <r>
      <rPr>
        <sz val="11"/>
        <color indexed="8"/>
        <rFont val="ＭＳ Ｐゴシック"/>
        <family val="3"/>
      </rPr>
      <t>バイオマス（石炭混焼）</t>
    </r>
  </si>
  <si>
    <r>
      <rPr>
        <sz val="11"/>
        <color indexed="8"/>
        <rFont val="ＭＳ Ｐゴシック"/>
        <family val="3"/>
      </rPr>
      <t>バイオマス（木質専焼）</t>
    </r>
  </si>
  <si>
    <r>
      <rPr>
        <sz val="11"/>
        <color indexed="8"/>
        <rFont val="ＭＳ Ｐゴシック"/>
        <family val="3"/>
      </rPr>
      <t>ガスコジェネ</t>
    </r>
  </si>
  <si>
    <r>
      <rPr>
        <sz val="11"/>
        <color indexed="8"/>
        <rFont val="ＭＳ Ｐゴシック"/>
        <family val="3"/>
      </rPr>
      <t>石油コジェネ</t>
    </r>
  </si>
  <si>
    <r>
      <rPr>
        <sz val="11"/>
        <color indexed="8"/>
        <rFont val="ＭＳ Ｐゴシック"/>
        <family val="3"/>
      </rPr>
      <t>燃料電池</t>
    </r>
  </si>
  <si>
    <t>キャッシュフロー</t>
  </si>
  <si>
    <t>借入額</t>
  </si>
  <si>
    <t>返済方法</t>
  </si>
  <si>
    <t>元利均等</t>
  </si>
  <si>
    <t>返済期間</t>
  </si>
  <si>
    <t>金利</t>
  </si>
  <si>
    <t>月の支払額</t>
  </si>
  <si>
    <t>総返済額</t>
  </si>
  <si>
    <t>回数</t>
  </si>
  <si>
    <t>返済額</t>
  </si>
  <si>
    <t>内利息</t>
  </si>
  <si>
    <t>元本残高</t>
  </si>
  <si>
    <t>元本</t>
  </si>
  <si>
    <t>利子</t>
  </si>
  <si>
    <t>総計</t>
  </si>
  <si>
    <t>y</t>
  </si>
  <si>
    <t>年</t>
  </si>
  <si>
    <t>円</t>
  </si>
  <si>
    <t>劣化率</t>
  </si>
  <si>
    <t>稼働率</t>
  </si>
  <si>
    <t>PV設備</t>
  </si>
  <si>
    <t>売電日</t>
  </si>
  <si>
    <t>日数</t>
  </si>
  <si>
    <t>売電単価</t>
  </si>
  <si>
    <t>消費税</t>
  </si>
  <si>
    <t>売上</t>
  </si>
  <si>
    <t>発電量kwh</t>
  </si>
  <si>
    <t>決算日</t>
  </si>
  <si>
    <t>月</t>
  </si>
  <si>
    <t>決年</t>
  </si>
  <si>
    <t>返済開始日</t>
  </si>
  <si>
    <t>決算まで</t>
  </si>
  <si>
    <t>か月</t>
  </si>
  <si>
    <t>月末</t>
  </si>
  <si>
    <t>FIT年</t>
  </si>
  <si>
    <t>FIT年</t>
  </si>
  <si>
    <t>当期利益累積＊</t>
  </si>
  <si>
    <t>定額法</t>
  </si>
  <si>
    <t>定率法</t>
  </si>
  <si>
    <t>圧縮後</t>
  </si>
  <si>
    <t>月</t>
  </si>
  <si>
    <t>標準稼働率</t>
  </si>
  <si>
    <t>積</t>
  </si>
  <si>
    <t>初年度償却率</t>
  </si>
  <si>
    <t>資産税償却率</t>
  </si>
  <si>
    <t>FIT後売電単価</t>
  </si>
  <si>
    <t>支払い消費税</t>
  </si>
  <si>
    <t>預かり消費税</t>
  </si>
  <si>
    <t>評価取得価額</t>
  </si>
  <si>
    <t>事業年度</t>
  </si>
  <si>
    <t>借入日</t>
  </si>
  <si>
    <t>返済日</t>
  </si>
  <si>
    <t>元金</t>
  </si>
  <si>
    <t>計</t>
  </si>
  <si>
    <t>y</t>
  </si>
  <si>
    <t>kw</t>
  </si>
  <si>
    <t>4/1まで</t>
  </si>
  <si>
    <t>y</t>
  </si>
  <si>
    <t>y</t>
  </si>
  <si>
    <t>売電収入</t>
  </si>
  <si>
    <t>預かり消費税</t>
  </si>
  <si>
    <t>支払い消費税</t>
  </si>
  <si>
    <t>税</t>
  </si>
  <si>
    <t>納める消費税</t>
  </si>
  <si>
    <t>y</t>
  </si>
  <si>
    <t>年度</t>
  </si>
  <si>
    <t>消費税還付納付</t>
  </si>
  <si>
    <t>繰越赤字</t>
  </si>
  <si>
    <t>税引後当期利益</t>
  </si>
  <si>
    <t>改定償却率</t>
  </si>
  <si>
    <t>保証額</t>
  </si>
  <si>
    <t>調整前償却額</t>
  </si>
  <si>
    <t>償却累計</t>
  </si>
  <si>
    <t>判定</t>
  </si>
  <si>
    <t>-</t>
  </si>
  <si>
    <t>Equity IRR</t>
  </si>
  <si>
    <t>自己資金</t>
  </si>
  <si>
    <t>Project IRR後</t>
  </si>
  <si>
    <t>Project IRR前</t>
  </si>
  <si>
    <t>減価償却費</t>
  </si>
  <si>
    <t>期首</t>
  </si>
  <si>
    <t>資産税発生</t>
  </si>
  <si>
    <t>資産税支払</t>
  </si>
  <si>
    <t>O&amp;M</t>
  </si>
  <si>
    <t>%/建設費</t>
  </si>
  <si>
    <t>%/O&amp;M</t>
  </si>
  <si>
    <t>電気主任技術者</t>
  </si>
  <si>
    <t>ｋｗ</t>
  </si>
  <si>
    <t>保険料</t>
  </si>
  <si>
    <t>管理費</t>
  </si>
  <si>
    <t>当期利益</t>
  </si>
  <si>
    <t>経常利益</t>
  </si>
  <si>
    <t>税引き前利益</t>
  </si>
  <si>
    <t>決算日</t>
  </si>
  <si>
    <t>返済日2</t>
  </si>
  <si>
    <t>返済額2</t>
  </si>
  <si>
    <t>元金2</t>
  </si>
  <si>
    <t>内利息2</t>
  </si>
  <si>
    <t>元本残高2</t>
  </si>
  <si>
    <t>借入額2</t>
  </si>
  <si>
    <t>借入日2</t>
  </si>
  <si>
    <t>銀行利息1</t>
  </si>
  <si>
    <t>銀行利息2</t>
  </si>
  <si>
    <t>銀行元本返済1</t>
  </si>
  <si>
    <t>銀行元本返済2</t>
  </si>
  <si>
    <t>PV1</t>
  </si>
  <si>
    <t>賃借料</t>
  </si>
  <si>
    <t>固定資産税</t>
  </si>
  <si>
    <t>特別損益</t>
  </si>
  <si>
    <t>建設費</t>
  </si>
  <si>
    <t>銀行借入金1</t>
  </si>
  <si>
    <t>銀行借入金2</t>
  </si>
  <si>
    <t>補助金</t>
  </si>
  <si>
    <t>固定費</t>
  </si>
  <si>
    <t>借り入れ１</t>
  </si>
  <si>
    <t>借り入れ２</t>
  </si>
  <si>
    <t>自己資金</t>
  </si>
  <si>
    <t>合計</t>
  </si>
  <si>
    <t>計</t>
  </si>
  <si>
    <t>税均等割</t>
  </si>
  <si>
    <t>定額法</t>
  </si>
  <si>
    <t>管理費</t>
  </si>
  <si>
    <t>太陽光発電所</t>
  </si>
  <si>
    <t>Eq IRR税後</t>
  </si>
  <si>
    <t>Pj IRR税後</t>
  </si>
  <si>
    <t>Pj IRR税前</t>
  </si>
  <si>
    <t>（21年目）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</si>
</sst>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#,##0_ "/>
    <numFmt numFmtId="179" formatCode="#,##0.000_ "/>
    <numFmt numFmtId="180" formatCode="#,##0.00000_ "/>
    <numFmt numFmtId="181" formatCode="#,##0;[Red]#,##0"/>
    <numFmt numFmtId="182" formatCode="#,##0_ ;[Red]\-#,##0\ "/>
    <numFmt numFmtId="183" formatCode="#,##0.0;[Red]\-#,##0.0"/>
    <numFmt numFmtId="184" formatCode="0.0"/>
    <numFmt numFmtId="185" formatCode="#,##0.0"/>
    <numFmt numFmtId="186" formatCode="#,##0.00000;[Red]\-#,##0.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0;[Red]\-#,##0.0000"/>
    <numFmt numFmtId="192" formatCode="#,##0.000;[Red]\-#,##0.000"/>
    <numFmt numFmtId="193" formatCode="#,##0.0_ ;[Red]\-#,##0.0\ "/>
    <numFmt numFmtId="194" formatCode="0.000"/>
    <numFmt numFmtId="195" formatCode="0.0000"/>
    <numFmt numFmtId="196" formatCode="0.00000"/>
    <numFmt numFmtId="197" formatCode="0.0_ "/>
    <numFmt numFmtId="198" formatCode="0.00_ "/>
    <numFmt numFmtId="199" formatCode="#,##0.000000;[Red]\-#,##0.000000"/>
    <numFmt numFmtId="200" formatCode="#,##0.0000000;[Red]\-#,##0.0000000"/>
    <numFmt numFmtId="201" formatCode="0.0;\ \-0.0;\ &quot;&quot;"/>
    <numFmt numFmtId="202" formatCode="&quot;~&quot;;\ \-0.0;\ &quot;&quot;"/>
    <numFmt numFmtId="203" formatCode="#,##0.00000000;[Red]\-#,##0.00000000"/>
    <numFmt numFmtId="204" formatCode="#,##0.000000000;[Red]\-#,##0.000000000"/>
    <numFmt numFmtId="205" formatCode="#,##0.00_ ;[Red]\-#,##0.00\ "/>
    <numFmt numFmtId="206" formatCode="ggge&quot;年&quot;"/>
    <numFmt numFmtId="207" formatCode="0.00000000000000000000000%"/>
    <numFmt numFmtId="208" formatCode="0.000000%"/>
    <numFmt numFmtId="209" formatCode="0.0000000000000000000000000%"/>
    <numFmt numFmtId="210" formatCode="0.00000000000000%"/>
    <numFmt numFmtId="211" formatCode="&quot;¥&quot;#,##0_);[Red]\(&quot;¥&quot;#,##0\)"/>
    <numFmt numFmtId="212" formatCode="##&quot;年&quot;"/>
    <numFmt numFmtId="213" formatCode="##&quot;年目&quot;"/>
    <numFmt numFmtId="214" formatCode="&quot;年&quot;#,##0&quot;kwh&quot;"/>
    <numFmt numFmtId="215" formatCode="yyyy"/>
    <numFmt numFmtId="216" formatCode="0.000_ "/>
    <numFmt numFmtId="217" formatCode="0.0000_ "/>
    <numFmt numFmtId="218" formatCode="0.000000_ "/>
    <numFmt numFmtId="219" formatCode="0.00000_ "/>
    <numFmt numFmtId="220" formatCode="General;00000000"/>
    <numFmt numFmtId="221" formatCode="00000000"/>
    <numFmt numFmtId="222" formatCode="yyyy/mm/dd"/>
    <numFmt numFmtId="223" formatCode="yy/m/d"/>
    <numFmt numFmtId="224" formatCode="0.0000%"/>
    <numFmt numFmtId="225" formatCode="&quot;IRR &quot;0.000%"/>
    <numFmt numFmtId="226" formatCode="####&quot;年&quot;"/>
    <numFmt numFmtId="227" formatCode="&quot;税引き後IRR &quot;0.000%"/>
    <numFmt numFmtId="228" formatCode="&quot;IRR &quot;0.0%"/>
    <numFmt numFmtId="229" formatCode="&quot;IRR&quot;0.0%"/>
    <numFmt numFmtId="230" formatCode="&quot;¥&quot;#,##0.000;[Red]&quot;¥&quot;\-#,##0.00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8"/>
      <name val="Arial"/>
      <family val="2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medium"/>
    </border>
    <border>
      <left style="thin"/>
      <right style="medium"/>
      <top style="thin">
        <color indexed="22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94">
    <xf numFmtId="0" fontId="0" fillId="0" borderId="0" xfId="0" applyFont="1" applyAlignment="1">
      <alignment vertical="center"/>
    </xf>
    <xf numFmtId="38" fontId="4" fillId="0" borderId="10" xfId="49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0" xfId="0" applyNumberFormat="1" applyAlignment="1">
      <alignment vertical="center"/>
    </xf>
    <xf numFmtId="5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6" fontId="0" fillId="0" borderId="0" xfId="0" applyNumberFormat="1" applyAlignment="1">
      <alignment vertical="center"/>
    </xf>
    <xf numFmtId="42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216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16" fontId="0" fillId="0" borderId="23" xfId="0" applyNumberForma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216" fontId="0" fillId="0" borderId="28" xfId="0" applyNumberFormat="1" applyBorder="1" applyAlignment="1">
      <alignment horizontal="center" vertical="center"/>
    </xf>
    <xf numFmtId="216" fontId="0" fillId="0" borderId="29" xfId="0" applyNumberFormat="1" applyBorder="1" applyAlignment="1">
      <alignment horizontal="center" vertical="center"/>
    </xf>
    <xf numFmtId="219" fontId="0" fillId="0" borderId="30" xfId="0" applyNumberFormat="1" applyBorder="1" applyAlignment="1">
      <alignment horizontal="center" vertical="center"/>
    </xf>
    <xf numFmtId="216" fontId="0" fillId="0" borderId="27" xfId="0" applyNumberForma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216" fontId="0" fillId="0" borderId="32" xfId="0" applyNumberFormat="1" applyBorder="1" applyAlignment="1">
      <alignment horizontal="center" vertical="center"/>
    </xf>
    <xf numFmtId="216" fontId="0" fillId="0" borderId="33" xfId="0" applyNumberFormat="1" applyBorder="1" applyAlignment="1">
      <alignment horizontal="center" vertical="center"/>
    </xf>
    <xf numFmtId="219" fontId="0" fillId="0" borderId="34" xfId="0" applyNumberFormat="1" applyBorder="1" applyAlignment="1">
      <alignment horizontal="center" vertical="center"/>
    </xf>
    <xf numFmtId="216" fontId="0" fillId="0" borderId="31" xfId="0" applyNumberFormat="1" applyBorder="1" applyAlignment="1">
      <alignment horizontal="center" vertical="center"/>
    </xf>
    <xf numFmtId="216" fontId="7" fillId="0" borderId="28" xfId="0" applyNumberFormat="1" applyFont="1" applyBorder="1" applyAlignment="1">
      <alignment horizontal="center" vertical="center"/>
    </xf>
    <xf numFmtId="216" fontId="7" fillId="0" borderId="29" xfId="0" applyNumberFormat="1" applyFont="1" applyBorder="1" applyAlignment="1">
      <alignment horizontal="center" vertical="center"/>
    </xf>
    <xf numFmtId="219" fontId="7" fillId="0" borderId="30" xfId="0" applyNumberFormat="1" applyFont="1" applyBorder="1" applyAlignment="1">
      <alignment horizontal="center" vertical="center"/>
    </xf>
    <xf numFmtId="216" fontId="7" fillId="0" borderId="27" xfId="0" applyNumberFormat="1" applyFont="1" applyBorder="1" applyAlignment="1">
      <alignment horizontal="center" vertical="center"/>
    </xf>
    <xf numFmtId="0" fontId="0" fillId="0" borderId="0" xfId="0" applyAlignment="1" quotePrefix="1">
      <alignment vertical="center"/>
    </xf>
    <xf numFmtId="38" fontId="0" fillId="0" borderId="0" xfId="0" applyNumberFormat="1" applyAlignment="1">
      <alignment vertical="center"/>
    </xf>
    <xf numFmtId="38" fontId="1" fillId="0" borderId="0" xfId="49" applyFont="1" applyAlignment="1">
      <alignment vertical="center"/>
    </xf>
    <xf numFmtId="38" fontId="1" fillId="0" borderId="27" xfId="49" applyFont="1" applyFill="1" applyBorder="1" applyAlignment="1">
      <alignment vertical="center"/>
    </xf>
    <xf numFmtId="0" fontId="0" fillId="0" borderId="0" xfId="0" applyAlignment="1">
      <alignment vertical="center"/>
    </xf>
    <xf numFmtId="38" fontId="1" fillId="0" borderId="0" xfId="49" applyFont="1" applyAlignment="1">
      <alignment vertical="center"/>
    </xf>
    <xf numFmtId="0" fontId="0" fillId="34" borderId="0" xfId="0" applyNumberFormat="1" applyFill="1" applyAlignment="1">
      <alignment vertical="center"/>
    </xf>
    <xf numFmtId="38" fontId="4" fillId="0" borderId="10" xfId="49" applyFont="1" applyFill="1" applyBorder="1" applyAlignment="1">
      <alignment vertical="center"/>
    </xf>
    <xf numFmtId="0" fontId="4" fillId="0" borderId="0" xfId="67">
      <alignment/>
      <protection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vertical="center"/>
    </xf>
    <xf numFmtId="14" fontId="0" fillId="34" borderId="0" xfId="0" applyNumberFormat="1" applyFill="1" applyAlignment="1">
      <alignment vertical="center"/>
    </xf>
    <xf numFmtId="0" fontId="0" fillId="34" borderId="0" xfId="0" applyFill="1" applyAlignment="1">
      <alignment vertical="center"/>
    </xf>
    <xf numFmtId="10" fontId="0" fillId="34" borderId="0" xfId="0" applyNumberFormat="1" applyFill="1" applyAlignment="1">
      <alignment vertical="center"/>
    </xf>
    <xf numFmtId="38" fontId="1" fillId="34" borderId="0" xfId="49" applyFont="1" applyFill="1" applyAlignment="1">
      <alignment vertical="center"/>
    </xf>
    <xf numFmtId="38" fontId="1" fillId="36" borderId="35" xfId="49" applyFont="1" applyFill="1" applyBorder="1" applyAlignment="1">
      <alignment vertical="center"/>
    </xf>
    <xf numFmtId="38" fontId="1" fillId="36" borderId="36" xfId="49" applyFont="1" applyFill="1" applyBorder="1" applyAlignment="1">
      <alignment vertical="center"/>
    </xf>
    <xf numFmtId="38" fontId="1" fillId="36" borderId="31" xfId="49" applyFont="1" applyFill="1" applyBorder="1" applyAlignment="1">
      <alignment vertical="center"/>
    </xf>
    <xf numFmtId="38" fontId="1" fillId="0" borderId="10" xfId="49" applyFont="1" applyBorder="1" applyAlignment="1">
      <alignment vertical="center"/>
    </xf>
    <xf numFmtId="38" fontId="1" fillId="0" borderId="36" xfId="49" applyFont="1" applyBorder="1" applyAlignment="1">
      <alignment vertical="center"/>
    </xf>
    <xf numFmtId="38" fontId="1" fillId="0" borderId="31" xfId="49" applyFont="1" applyBorder="1" applyAlignment="1">
      <alignment vertical="center"/>
    </xf>
    <xf numFmtId="38" fontId="1" fillId="0" borderId="36" xfId="49" applyFont="1" applyFill="1" applyBorder="1" applyAlignment="1">
      <alignment vertical="center"/>
    </xf>
    <xf numFmtId="38" fontId="4" fillId="0" borderId="27" xfId="49" applyFont="1" applyBorder="1" applyAlignment="1">
      <alignment vertical="center"/>
    </xf>
    <xf numFmtId="38" fontId="4" fillId="0" borderId="27" xfId="49" applyFont="1" applyBorder="1" applyAlignment="1">
      <alignment vertical="center"/>
    </xf>
    <xf numFmtId="38" fontId="1" fillId="0" borderId="27" xfId="49" applyFont="1" applyFill="1" applyBorder="1" applyAlignment="1">
      <alignment vertical="center"/>
    </xf>
    <xf numFmtId="38" fontId="4" fillId="0" borderId="27" xfId="49" applyFont="1" applyFill="1" applyBorder="1" applyAlignment="1">
      <alignment vertical="center"/>
    </xf>
    <xf numFmtId="38" fontId="4" fillId="0" borderId="31" xfId="49" applyFont="1" applyBorder="1" applyAlignment="1">
      <alignment vertical="center"/>
    </xf>
    <xf numFmtId="38" fontId="4" fillId="0" borderId="31" xfId="49" applyFont="1" applyBorder="1" applyAlignment="1">
      <alignment vertical="center"/>
    </xf>
    <xf numFmtId="38" fontId="1" fillId="0" borderId="10" xfId="49" applyFont="1" applyFill="1" applyBorder="1" applyAlignment="1">
      <alignment vertical="center"/>
    </xf>
    <xf numFmtId="38" fontId="1" fillId="0" borderId="10" xfId="49" applyFont="1" applyBorder="1" applyAlignment="1">
      <alignment vertical="center"/>
    </xf>
    <xf numFmtId="38" fontId="4" fillId="34" borderId="10" xfId="49" applyFont="1" applyFill="1" applyBorder="1" applyAlignment="1">
      <alignment vertical="center"/>
    </xf>
    <xf numFmtId="0" fontId="1" fillId="36" borderId="37" xfId="0" applyFont="1" applyFill="1" applyBorder="1" applyAlignment="1">
      <alignment vertical="center"/>
    </xf>
    <xf numFmtId="14" fontId="0" fillId="37" borderId="0" xfId="0" applyNumberFormat="1" applyFill="1" applyAlignment="1">
      <alignment vertical="center"/>
    </xf>
    <xf numFmtId="0" fontId="0" fillId="37" borderId="0" xfId="0" applyFill="1" applyAlignment="1">
      <alignment vertical="center"/>
    </xf>
    <xf numFmtId="5" fontId="0" fillId="37" borderId="0" xfId="0" applyNumberFormat="1" applyFill="1" applyAlignment="1">
      <alignment vertical="center"/>
    </xf>
    <xf numFmtId="0" fontId="1" fillId="36" borderId="31" xfId="0" applyFont="1" applyFill="1" applyBorder="1" applyAlignment="1">
      <alignment vertical="center"/>
    </xf>
    <xf numFmtId="0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38" fontId="1" fillId="0" borderId="0" xfId="49" applyFont="1" applyAlignment="1">
      <alignment vertical="center"/>
    </xf>
    <xf numFmtId="38" fontId="0" fillId="0" borderId="0" xfId="0" applyNumberFormat="1" applyAlignment="1" quotePrefix="1">
      <alignment horizontal="right" vertical="center"/>
    </xf>
    <xf numFmtId="38" fontId="1" fillId="0" borderId="37" xfId="51" applyFont="1" applyBorder="1" applyAlignment="1">
      <alignment horizontal="left" vertical="center"/>
    </xf>
    <xf numFmtId="38" fontId="1" fillId="0" borderId="38" xfId="51" applyNumberFormat="1" applyFont="1" applyBorder="1" applyAlignment="1">
      <alignment vertical="center"/>
    </xf>
    <xf numFmtId="226" fontId="1" fillId="0" borderId="10" xfId="51" applyNumberFormat="1" applyFont="1" applyBorder="1" applyAlignment="1">
      <alignment horizontal="center" vertical="center"/>
    </xf>
    <xf numFmtId="38" fontId="1" fillId="32" borderId="38" xfId="51" applyFont="1" applyFill="1" applyBorder="1" applyAlignment="1">
      <alignment vertical="center"/>
    </xf>
    <xf numFmtId="213" fontId="1" fillId="32" borderId="10" xfId="0" applyNumberFormat="1" applyFont="1" applyFill="1" applyBorder="1" applyAlignment="1">
      <alignment horizontal="center" vertical="center"/>
    </xf>
    <xf numFmtId="0" fontId="1" fillId="36" borderId="39" xfId="0" applyFont="1" applyFill="1" applyBorder="1" applyAlignment="1">
      <alignment vertical="center"/>
    </xf>
    <xf numFmtId="0" fontId="1" fillId="36" borderId="35" xfId="0" applyFont="1" applyFill="1" applyBorder="1" applyAlignment="1">
      <alignment vertical="center"/>
    </xf>
    <xf numFmtId="38" fontId="1" fillId="0" borderId="10" xfId="51" applyFont="1" applyBorder="1" applyAlignment="1">
      <alignment vertical="center"/>
    </xf>
    <xf numFmtId="0" fontId="1" fillId="36" borderId="40" xfId="0" applyFont="1" applyFill="1" applyBorder="1" applyAlignment="1">
      <alignment vertical="center"/>
    </xf>
    <xf numFmtId="0" fontId="1" fillId="36" borderId="36" xfId="0" applyFont="1" applyFill="1" applyBorder="1" applyAlignment="1">
      <alignment vertical="center"/>
    </xf>
    <xf numFmtId="38" fontId="1" fillId="36" borderId="36" xfId="51" applyFont="1" applyFill="1" applyBorder="1" applyAlignment="1">
      <alignment vertical="center"/>
    </xf>
    <xf numFmtId="0" fontId="1" fillId="36" borderId="27" xfId="0" applyFont="1" applyFill="1" applyBorder="1" applyAlignment="1">
      <alignment vertical="center"/>
    </xf>
    <xf numFmtId="38" fontId="1" fillId="36" borderId="27" xfId="51" applyFont="1" applyFill="1" applyBorder="1" applyAlignment="1">
      <alignment vertical="center"/>
    </xf>
    <xf numFmtId="0" fontId="1" fillId="36" borderId="10" xfId="0" applyFont="1" applyFill="1" applyBorder="1" applyAlignment="1">
      <alignment vertical="center"/>
    </xf>
    <xf numFmtId="38" fontId="1" fillId="36" borderId="10" xfId="51" applyFont="1" applyFill="1" applyBorder="1" applyAlignment="1">
      <alignment vertical="center"/>
    </xf>
    <xf numFmtId="0" fontId="4" fillId="36" borderId="27" xfId="0" applyFont="1" applyFill="1" applyBorder="1" applyAlignment="1">
      <alignment vertical="center"/>
    </xf>
    <xf numFmtId="38" fontId="4" fillId="36" borderId="27" xfId="51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38" fontId="1" fillId="0" borderId="27" xfId="51" applyFont="1" applyFill="1" applyBorder="1" applyAlignment="1">
      <alignment vertical="center"/>
    </xf>
    <xf numFmtId="38" fontId="1" fillId="36" borderId="4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6" borderId="41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38" fontId="1" fillId="0" borderId="31" xfId="51" applyFont="1" applyFill="1" applyBorder="1" applyAlignment="1">
      <alignment vertical="center"/>
    </xf>
    <xf numFmtId="0" fontId="1" fillId="36" borderId="38" xfId="0" applyFont="1" applyFill="1" applyBorder="1" applyAlignment="1">
      <alignment vertical="center"/>
    </xf>
    <xf numFmtId="38" fontId="1" fillId="36" borderId="38" xfId="51" applyFont="1" applyFill="1" applyBorder="1" applyAlignment="1">
      <alignment vertical="center"/>
    </xf>
    <xf numFmtId="38" fontId="4" fillId="0" borderId="10" xfId="51" applyFont="1" applyBorder="1" applyAlignment="1">
      <alignment vertical="center"/>
    </xf>
    <xf numFmtId="38" fontId="4" fillId="0" borderId="10" xfId="5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0" fontId="1" fillId="0" borderId="0" xfId="51" applyNumberFormat="1" applyFont="1" applyBorder="1" applyAlignment="1">
      <alignment vertical="center"/>
    </xf>
    <xf numFmtId="38" fontId="1" fillId="0" borderId="0" xfId="51" applyFont="1" applyBorder="1" applyAlignment="1">
      <alignment vertical="center"/>
    </xf>
    <xf numFmtId="40" fontId="1" fillId="32" borderId="37" xfId="51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vertical="center"/>
    </xf>
    <xf numFmtId="38" fontId="1" fillId="0" borderId="38" xfId="51" applyFont="1" applyFill="1" applyBorder="1" applyAlignment="1">
      <alignment vertical="center"/>
    </xf>
    <xf numFmtId="38" fontId="1" fillId="0" borderId="10" xfId="51" applyFont="1" applyFill="1" applyBorder="1" applyAlignment="1">
      <alignment vertical="center"/>
    </xf>
    <xf numFmtId="0" fontId="1" fillId="0" borderId="37" xfId="0" applyFont="1" applyBorder="1" applyAlignment="1">
      <alignment vertical="center"/>
    </xf>
    <xf numFmtId="38" fontId="1" fillId="0" borderId="38" xfId="51" applyFont="1" applyBorder="1" applyAlignment="1">
      <alignment vertical="center"/>
    </xf>
    <xf numFmtId="38" fontId="2" fillId="0" borderId="10" xfId="51" applyFont="1" applyBorder="1" applyAlignment="1">
      <alignment vertical="center"/>
    </xf>
    <xf numFmtId="0" fontId="4" fillId="38" borderId="37" xfId="0" applyFont="1" applyFill="1" applyBorder="1" applyAlignment="1">
      <alignment vertical="center"/>
    </xf>
    <xf numFmtId="38" fontId="4" fillId="38" borderId="38" xfId="51" applyFont="1" applyFill="1" applyBorder="1" applyAlignment="1">
      <alignment vertical="center"/>
    </xf>
    <xf numFmtId="38" fontId="4" fillId="38" borderId="10" xfId="51" applyFont="1" applyFill="1" applyBorder="1" applyAlignment="1">
      <alignment vertical="center"/>
    </xf>
    <xf numFmtId="40" fontId="1" fillId="0" borderId="42" xfId="51" applyNumberFormat="1" applyFont="1" applyBorder="1" applyAlignment="1">
      <alignment vertical="center"/>
    </xf>
    <xf numFmtId="38" fontId="1" fillId="0" borderId="42" xfId="51" applyFont="1" applyBorder="1" applyAlignment="1">
      <alignment vertical="center"/>
    </xf>
    <xf numFmtId="38" fontId="2" fillId="0" borderId="42" xfId="51" applyFont="1" applyBorder="1" applyAlignment="1">
      <alignment vertical="center"/>
    </xf>
    <xf numFmtId="38" fontId="2" fillId="0" borderId="42" xfId="51" applyFont="1" applyFill="1" applyBorder="1" applyAlignment="1">
      <alignment vertical="center"/>
    </xf>
    <xf numFmtId="0" fontId="4" fillId="0" borderId="37" xfId="0" applyFont="1" applyBorder="1" applyAlignment="1">
      <alignment vertical="center"/>
    </xf>
    <xf numFmtId="38" fontId="4" fillId="0" borderId="38" xfId="51" applyFont="1" applyBorder="1" applyAlignment="1">
      <alignment vertical="center"/>
    </xf>
    <xf numFmtId="38" fontId="4" fillId="34" borderId="10" xfId="51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38" fontId="4" fillId="0" borderId="38" xfId="51" applyFont="1" applyFill="1" applyBorder="1" applyAlignment="1">
      <alignment vertical="center"/>
    </xf>
    <xf numFmtId="0" fontId="4" fillId="10" borderId="37" xfId="0" applyFont="1" applyFill="1" applyBorder="1" applyAlignment="1">
      <alignment vertical="center"/>
    </xf>
    <xf numFmtId="38" fontId="4" fillId="10" borderId="38" xfId="51" applyFont="1" applyFill="1" applyBorder="1" applyAlignment="1">
      <alignment vertical="center"/>
    </xf>
    <xf numFmtId="38" fontId="4" fillId="10" borderId="10" xfId="51" applyFont="1" applyFill="1" applyBorder="1" applyAlignment="1">
      <alignment vertical="center"/>
    </xf>
    <xf numFmtId="40" fontId="4" fillId="0" borderId="42" xfId="51" applyNumberFormat="1" applyFont="1" applyBorder="1" applyAlignment="1">
      <alignment vertical="center"/>
    </xf>
    <xf numFmtId="38" fontId="4" fillId="0" borderId="42" xfId="51" applyFont="1" applyBorder="1" applyAlignment="1">
      <alignment vertical="center"/>
    </xf>
    <xf numFmtId="38" fontId="4" fillId="0" borderId="42" xfId="51" applyFont="1" applyBorder="1" applyAlignment="1">
      <alignment vertical="center"/>
    </xf>
    <xf numFmtId="0" fontId="4" fillId="37" borderId="37" xfId="0" applyFont="1" applyFill="1" applyBorder="1" applyAlignment="1">
      <alignment vertical="center"/>
    </xf>
    <xf numFmtId="38" fontId="4" fillId="37" borderId="38" xfId="51" applyFont="1" applyFill="1" applyBorder="1" applyAlignment="1">
      <alignment vertical="center"/>
    </xf>
    <xf numFmtId="38" fontId="4" fillId="37" borderId="10" xfId="51" applyFont="1" applyFill="1" applyBorder="1" applyAlignment="1">
      <alignment vertical="center"/>
    </xf>
    <xf numFmtId="0" fontId="1" fillId="0" borderId="0" xfId="51" applyNumberFormat="1" applyFont="1" applyAlignment="1">
      <alignment vertical="center" wrapText="1"/>
    </xf>
    <xf numFmtId="0" fontId="1" fillId="0" borderId="0" xfId="51" applyNumberFormat="1" applyFont="1" applyAlignment="1">
      <alignment vertical="center"/>
    </xf>
    <xf numFmtId="0" fontId="4" fillId="0" borderId="0" xfId="51" applyNumberFormat="1" applyFont="1" applyAlignment="1">
      <alignment vertical="center" wrapText="1"/>
    </xf>
    <xf numFmtId="0" fontId="4" fillId="0" borderId="0" xfId="51" applyNumberFormat="1" applyFont="1" applyAlignment="1">
      <alignment vertical="center"/>
    </xf>
    <xf numFmtId="38" fontId="1" fillId="0" borderId="0" xfId="51" applyFont="1" applyAlignment="1">
      <alignment vertical="center"/>
    </xf>
    <xf numFmtId="176" fontId="0" fillId="0" borderId="0" xfId="0" applyNumberFormat="1" applyAlignment="1">
      <alignment vertical="center"/>
    </xf>
    <xf numFmtId="40" fontId="1" fillId="0" borderId="0" xfId="51" applyNumberFormat="1" applyFont="1" applyAlignment="1">
      <alignment vertical="center" wrapText="1"/>
    </xf>
    <xf numFmtId="38" fontId="1" fillId="0" borderId="0" xfId="51" applyFont="1" applyAlignment="1">
      <alignment vertical="center"/>
    </xf>
    <xf numFmtId="38" fontId="0" fillId="0" borderId="0" xfId="49" applyFont="1" applyAlignment="1">
      <alignment vertical="center"/>
    </xf>
    <xf numFmtId="226" fontId="1" fillId="0" borderId="0" xfId="51" applyNumberFormat="1" applyFont="1" applyBorder="1" applyAlignment="1">
      <alignment horizontal="center" vertical="center"/>
    </xf>
    <xf numFmtId="213" fontId="1" fillId="32" borderId="0" xfId="0" applyNumberFormat="1" applyFont="1" applyFill="1" applyBorder="1" applyAlignment="1">
      <alignment horizontal="center" vertical="center"/>
    </xf>
    <xf numFmtId="38" fontId="1" fillId="0" borderId="0" xfId="49" applyFont="1" applyBorder="1" applyAlignment="1">
      <alignment vertical="center"/>
    </xf>
    <xf numFmtId="38" fontId="1" fillId="0" borderId="0" xfId="51" applyFont="1" applyBorder="1" applyAlignment="1">
      <alignment vertical="center"/>
    </xf>
    <xf numFmtId="38" fontId="1" fillId="0" borderId="0" xfId="49" applyFont="1" applyFill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1" fillId="0" borderId="0" xfId="49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38" fontId="4" fillId="0" borderId="0" xfId="51" applyFont="1" applyBorder="1" applyAlignment="1">
      <alignment vertical="center"/>
    </xf>
    <xf numFmtId="38" fontId="4" fillId="0" borderId="0" xfId="51" applyFont="1" applyFill="1" applyBorder="1" applyAlignment="1">
      <alignment vertical="center"/>
    </xf>
    <xf numFmtId="38" fontId="2" fillId="0" borderId="0" xfId="51" applyFont="1" applyBorder="1" applyAlignment="1">
      <alignment vertical="center"/>
    </xf>
    <xf numFmtId="38" fontId="1" fillId="0" borderId="0" xfId="51" applyFont="1" applyFill="1" applyBorder="1" applyAlignment="1">
      <alignment vertical="center"/>
    </xf>
    <xf numFmtId="38" fontId="4" fillId="38" borderId="0" xfId="51" applyFont="1" applyFill="1" applyBorder="1" applyAlignment="1">
      <alignment vertical="center"/>
    </xf>
    <xf numFmtId="38" fontId="4" fillId="10" borderId="0" xfId="51" applyFont="1" applyFill="1" applyBorder="1" applyAlignment="1">
      <alignment vertical="center"/>
    </xf>
    <xf numFmtId="38" fontId="4" fillId="37" borderId="0" xfId="51" applyFont="1" applyFill="1" applyBorder="1" applyAlignment="1">
      <alignment vertical="center"/>
    </xf>
    <xf numFmtId="213" fontId="1" fillId="0" borderId="0" xfId="0" applyNumberFormat="1" applyFont="1" applyFill="1" applyBorder="1" applyAlignment="1">
      <alignment horizontal="center" vertical="center"/>
    </xf>
    <xf numFmtId="215" fontId="0" fillId="0" borderId="0" xfId="0" applyNumberFormat="1" applyAlignment="1">
      <alignment vertical="center"/>
    </xf>
    <xf numFmtId="38" fontId="0" fillId="0" borderId="0" xfId="0" applyNumberFormat="1" applyFill="1" applyAlignment="1">
      <alignment vertical="center"/>
    </xf>
    <xf numFmtId="0" fontId="1" fillId="39" borderId="37" xfId="0" applyFont="1" applyFill="1" applyBorder="1" applyAlignment="1">
      <alignment vertical="center"/>
    </xf>
    <xf numFmtId="38" fontId="1" fillId="39" borderId="38" xfId="51" applyFont="1" applyFill="1" applyBorder="1" applyAlignment="1">
      <alignment vertical="center"/>
    </xf>
    <xf numFmtId="213" fontId="1" fillId="39" borderId="10" xfId="0" applyNumberFormat="1" applyFont="1" applyFill="1" applyBorder="1" applyAlignment="1">
      <alignment horizontal="center" vertical="center"/>
    </xf>
    <xf numFmtId="38" fontId="0" fillId="0" borderId="0" xfId="49" applyFont="1" applyAlignment="1">
      <alignment vertical="center"/>
    </xf>
    <xf numFmtId="176" fontId="0" fillId="0" borderId="0" xfId="0" applyNumberFormat="1" applyAlignment="1">
      <alignment vertical="center"/>
    </xf>
    <xf numFmtId="5" fontId="0" fillId="34" borderId="0" xfId="0" applyNumberFormat="1" applyFill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12" fillId="0" borderId="3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_PV1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439"/>
  <sheetViews>
    <sheetView tabSelected="1" zoomScalePageLayoutView="0" workbookViewId="0" topLeftCell="A1">
      <pane xSplit="3" ySplit="19" topLeftCell="D20" activePane="bottomRight" state="frozen"/>
      <selection pane="topLeft" activeCell="A1" sqref="A1"/>
      <selection pane="topRight" activeCell="D1" sqref="D1"/>
      <selection pane="bottomLeft" activeCell="A20" sqref="A20"/>
      <selection pane="bottomRight" activeCell="A1" sqref="A1"/>
    </sheetView>
  </sheetViews>
  <sheetFormatPr defaultColWidth="9.140625" defaultRowHeight="15"/>
  <cols>
    <col min="1" max="1" width="1.57421875" style="0" customWidth="1"/>
    <col min="2" max="2" width="10.57421875" style="156" bestFit="1" customWidth="1"/>
    <col min="3" max="3" width="12.421875" style="157" customWidth="1"/>
    <col min="4" max="4" width="11.00390625" style="157" customWidth="1"/>
    <col min="5" max="25" width="10.57421875" style="0" customWidth="1"/>
    <col min="26" max="35" width="10.57421875" style="2" customWidth="1"/>
    <col min="36" max="36" width="3.7109375" style="0" customWidth="1"/>
    <col min="37" max="37" width="5.00390625" style="0" customWidth="1"/>
    <col min="38" max="39" width="4.57421875" style="0" customWidth="1"/>
    <col min="40" max="40" width="11.7109375" style="0" customWidth="1"/>
    <col min="41" max="41" width="5.7109375" style="0" customWidth="1"/>
    <col min="42" max="42" width="11.421875" style="0" customWidth="1"/>
    <col min="43" max="43" width="10.140625" style="0" customWidth="1"/>
    <col min="44" max="44" width="4.8515625" style="0" customWidth="1"/>
    <col min="45" max="45" width="4.00390625" style="0" customWidth="1"/>
    <col min="46" max="46" width="10.7109375" style="0" customWidth="1"/>
    <col min="47" max="48" width="11.421875" style="0" customWidth="1"/>
    <col min="49" max="51" width="10.140625" style="0" customWidth="1"/>
    <col min="52" max="52" width="4.57421875" style="0" customWidth="1"/>
    <col min="53" max="53" width="2.57421875" style="0" customWidth="1"/>
    <col min="54" max="54" width="3.421875" style="0" bestFit="1" customWidth="1"/>
    <col min="55" max="55" width="9.57421875" style="0" customWidth="1"/>
    <col min="56" max="56" width="14.00390625" style="0" customWidth="1"/>
    <col min="57" max="57" width="10.8515625" style="0" customWidth="1"/>
    <col min="58" max="61" width="11.140625" style="0" customWidth="1"/>
    <col min="62" max="62" width="9.28125" style="0" bestFit="1" customWidth="1"/>
    <col min="63" max="63" width="9.28125" style="0" customWidth="1"/>
    <col min="66" max="66" width="6.00390625" style="0" customWidth="1"/>
    <col min="67" max="67" width="10.140625" style="0" customWidth="1"/>
    <col min="68" max="68" width="4.421875" style="0" customWidth="1"/>
    <col min="69" max="69" width="4.28125" style="0" customWidth="1"/>
    <col min="70" max="70" width="12.8515625" style="0" customWidth="1"/>
    <col min="71" max="71" width="12.421875" style="0" customWidth="1"/>
    <col min="72" max="72" width="11.28125" style="0" customWidth="1"/>
    <col min="73" max="73" width="13.140625" style="0" customWidth="1"/>
    <col min="74" max="74" width="7.421875" style="0" customWidth="1"/>
    <col min="75" max="75" width="10.140625" style="0" customWidth="1"/>
    <col min="76" max="76" width="4.421875" style="0" customWidth="1"/>
    <col min="77" max="77" width="4.28125" style="0" customWidth="1"/>
    <col min="78" max="78" width="12.8515625" style="0" customWidth="1"/>
    <col min="79" max="79" width="12.421875" style="0" customWidth="1"/>
    <col min="80" max="80" width="11.28125" style="0" customWidth="1"/>
    <col min="81" max="81" width="13.140625" style="0" customWidth="1"/>
    <col min="82" max="82" width="7.421875" style="0" customWidth="1"/>
    <col min="83" max="105" width="11.7109375" style="0" bestFit="1" customWidth="1"/>
    <col min="106" max="115" width="12.8515625" style="0" bestFit="1" customWidth="1"/>
  </cols>
  <sheetData>
    <row r="1" spans="2:92" ht="13.5">
      <c r="B1" s="59" t="s">
        <v>217</v>
      </c>
      <c r="C1" s="57"/>
      <c r="D1" s="57"/>
      <c r="E1" s="57"/>
      <c r="L1" s="53"/>
      <c r="M1" s="53"/>
      <c r="N1" s="53"/>
      <c r="O1" s="53"/>
      <c r="P1" s="53"/>
      <c r="AM1" s="19"/>
      <c r="AN1" s="58" t="s">
        <v>135</v>
      </c>
      <c r="AO1" s="58" t="s">
        <v>117</v>
      </c>
      <c r="AP1" s="58" t="s">
        <v>136</v>
      </c>
      <c r="AQ1" s="58" t="s">
        <v>137</v>
      </c>
      <c r="AR1" s="58" t="s">
        <v>114</v>
      </c>
      <c r="AU1" s="58" t="s">
        <v>181</v>
      </c>
      <c r="BA1" s="13"/>
      <c r="BC1" s="58"/>
      <c r="BI1" s="57"/>
      <c r="BJ1" s="57"/>
      <c r="BK1" s="57"/>
      <c r="BL1" s="57"/>
      <c r="BM1" s="57"/>
      <c r="CE1" s="186"/>
      <c r="CF1" s="191" t="s">
        <v>1</v>
      </c>
      <c r="CG1" s="192"/>
      <c r="CH1" s="193"/>
      <c r="CI1" s="191" t="s">
        <v>2</v>
      </c>
      <c r="CJ1" s="192"/>
      <c r="CK1" s="193"/>
      <c r="CL1" s="21" t="s">
        <v>3</v>
      </c>
      <c r="CM1" s="21" t="s">
        <v>4</v>
      </c>
      <c r="CN1" s="21" t="s">
        <v>3</v>
      </c>
    </row>
    <row r="2" spans="2:92" ht="15">
      <c r="B2" t="s">
        <v>115</v>
      </c>
      <c r="C2" s="61">
        <v>50</v>
      </c>
      <c r="D2" t="s">
        <v>150</v>
      </c>
      <c r="E2" t="s">
        <v>116</v>
      </c>
      <c r="F2" s="60">
        <v>41913</v>
      </c>
      <c r="H2" t="s">
        <v>19</v>
      </c>
      <c r="I2" s="19">
        <f>F2</f>
        <v>41913</v>
      </c>
      <c r="J2" s="49" t="s">
        <v>37</v>
      </c>
      <c r="L2" t="s">
        <v>145</v>
      </c>
      <c r="M2" s="60">
        <v>41883</v>
      </c>
      <c r="P2" t="s">
        <v>195</v>
      </c>
      <c r="Q2" s="60">
        <v>41671</v>
      </c>
      <c r="AL2" s="19"/>
      <c r="AM2" s="19"/>
      <c r="AN2" s="57">
        <v>1</v>
      </c>
      <c r="AO2">
        <v>31</v>
      </c>
      <c r="AP2">
        <v>10</v>
      </c>
      <c r="AQ2">
        <f aca="true" t="shared" si="0" ref="AQ2:AQ13">AP2*AO2</f>
        <v>310</v>
      </c>
      <c r="AR2">
        <f aca="true" t="shared" si="1" ref="AR2:AR13">ROUND(AP2*100*$F$8/$AO$14,1)</f>
        <v>10.3</v>
      </c>
      <c r="AU2" t="s">
        <v>182</v>
      </c>
      <c r="AV2" t="s">
        <v>112</v>
      </c>
      <c r="CE2" s="187"/>
      <c r="CF2" s="188" t="s">
        <v>5</v>
      </c>
      <c r="CG2" s="189"/>
      <c r="CH2" s="190"/>
      <c r="CI2" s="188" t="s">
        <v>6</v>
      </c>
      <c r="CJ2" s="189"/>
      <c r="CK2" s="190"/>
      <c r="CL2" s="23" t="s">
        <v>7</v>
      </c>
      <c r="CM2" s="24" t="s">
        <v>8</v>
      </c>
      <c r="CN2" s="24" t="s">
        <v>9</v>
      </c>
    </row>
    <row r="3" spans="2:92" ht="15">
      <c r="B3" t="s">
        <v>44</v>
      </c>
      <c r="C3">
        <v>300</v>
      </c>
      <c r="D3" t="s">
        <v>46</v>
      </c>
      <c r="E3" t="s">
        <v>18</v>
      </c>
      <c r="F3" s="55">
        <v>9</v>
      </c>
      <c r="G3" t="s">
        <v>128</v>
      </c>
      <c r="H3" t="s">
        <v>143</v>
      </c>
      <c r="I3" s="177">
        <f>C4+C5</f>
        <v>15000000</v>
      </c>
      <c r="L3" t="s">
        <v>125</v>
      </c>
      <c r="M3" s="60">
        <v>41913</v>
      </c>
      <c r="P3" t="s">
        <v>125</v>
      </c>
      <c r="Q3" s="60">
        <v>41699</v>
      </c>
      <c r="S3" s="19"/>
      <c r="AL3" s="19"/>
      <c r="AN3" s="57">
        <v>2</v>
      </c>
      <c r="AO3">
        <v>28</v>
      </c>
      <c r="AP3">
        <v>11</v>
      </c>
      <c r="AQ3">
        <f t="shared" si="0"/>
        <v>308</v>
      </c>
      <c r="AR3">
        <f t="shared" si="1"/>
        <v>11.3</v>
      </c>
      <c r="AU3" s="181">
        <v>0</v>
      </c>
      <c r="AV3" s="181">
        <v>0</v>
      </c>
      <c r="CE3" s="22"/>
      <c r="CF3" s="25" t="s">
        <v>10</v>
      </c>
      <c r="CG3" s="26"/>
      <c r="CH3" s="27"/>
      <c r="CI3" s="25" t="s">
        <v>11</v>
      </c>
      <c r="CJ3" s="26"/>
      <c r="CK3" s="27"/>
      <c r="CL3" s="28" t="s">
        <v>12</v>
      </c>
      <c r="CM3" s="28" t="s">
        <v>13</v>
      </c>
      <c r="CN3" s="28" t="s">
        <v>14</v>
      </c>
    </row>
    <row r="4" spans="2:92" ht="15">
      <c r="B4" t="s">
        <v>21</v>
      </c>
      <c r="C4" s="63">
        <f>C2*C3*1000</f>
        <v>15000000</v>
      </c>
      <c r="D4" t="s">
        <v>112</v>
      </c>
      <c r="E4" t="s">
        <v>175</v>
      </c>
      <c r="F4" s="19">
        <f>DATE(YEAR(F5+1)-1,MONTH(F5+1),1)</f>
        <v>41913</v>
      </c>
      <c r="H4" t="s">
        <v>134</v>
      </c>
      <c r="I4" s="54">
        <f>I3-C8</f>
        <v>15000000</v>
      </c>
      <c r="L4" t="s">
        <v>175</v>
      </c>
      <c r="M4" s="19">
        <f>F4</f>
        <v>41913</v>
      </c>
      <c r="P4" t="s">
        <v>175</v>
      </c>
      <c r="Q4" s="19">
        <f>F4</f>
        <v>41913</v>
      </c>
      <c r="S4" s="19"/>
      <c r="AN4" s="57">
        <v>3</v>
      </c>
      <c r="AO4">
        <v>31</v>
      </c>
      <c r="AP4">
        <v>13</v>
      </c>
      <c r="AQ4">
        <f t="shared" si="0"/>
        <v>403</v>
      </c>
      <c r="AR4">
        <f t="shared" si="1"/>
        <v>13.3</v>
      </c>
      <c r="AU4" s="181">
        <v>50</v>
      </c>
      <c r="AV4" s="181">
        <v>100000</v>
      </c>
      <c r="CE4" s="29" t="s">
        <v>15</v>
      </c>
      <c r="CF4" s="25" t="s">
        <v>0</v>
      </c>
      <c r="CG4" s="26" t="s">
        <v>16</v>
      </c>
      <c r="CH4" s="27" t="s">
        <v>17</v>
      </c>
      <c r="CI4" s="25" t="s">
        <v>0</v>
      </c>
      <c r="CJ4" s="26" t="s">
        <v>16</v>
      </c>
      <c r="CK4" s="27" t="s">
        <v>17</v>
      </c>
      <c r="CL4" s="28" t="s">
        <v>0</v>
      </c>
      <c r="CM4" s="28" t="s">
        <v>0</v>
      </c>
      <c r="CN4" s="28" t="s">
        <v>0</v>
      </c>
    </row>
    <row r="5" spans="2:92" ht="15">
      <c r="B5" t="s">
        <v>47</v>
      </c>
      <c r="C5" s="63">
        <v>0</v>
      </c>
      <c r="D5" t="s">
        <v>112</v>
      </c>
      <c r="E5" t="s">
        <v>122</v>
      </c>
      <c r="F5" s="19">
        <f>DATE(IF(MONTH(F2)&gt;F3,YEAR(F2)+1,YEAR(F2)),F3+1,1)-1</f>
        <v>42277</v>
      </c>
      <c r="H5" s="19" t="s">
        <v>51</v>
      </c>
      <c r="I5" t="s">
        <v>215</v>
      </c>
      <c r="L5" t="s">
        <v>188</v>
      </c>
      <c r="M5" s="19">
        <f>F5</f>
        <v>42277</v>
      </c>
      <c r="P5" t="s">
        <v>188</v>
      </c>
      <c r="Q5" s="19">
        <f>F5</f>
        <v>42277</v>
      </c>
      <c r="AN5" s="57">
        <v>4</v>
      </c>
      <c r="AO5">
        <v>30</v>
      </c>
      <c r="AP5">
        <v>15</v>
      </c>
      <c r="AQ5">
        <f t="shared" si="0"/>
        <v>450</v>
      </c>
      <c r="AR5">
        <f t="shared" si="1"/>
        <v>15.4</v>
      </c>
      <c r="AU5" s="181">
        <v>1000</v>
      </c>
      <c r="AV5" s="181">
        <v>1500000</v>
      </c>
      <c r="CE5" s="30">
        <v>2</v>
      </c>
      <c r="CF5" s="31">
        <v>1</v>
      </c>
      <c r="CG5" s="32"/>
      <c r="CH5" s="33"/>
      <c r="CI5" s="31">
        <v>1</v>
      </c>
      <c r="CJ5" s="32"/>
      <c r="CK5" s="33"/>
      <c r="CL5" s="34">
        <v>0.684</v>
      </c>
      <c r="CM5" s="34">
        <v>0.5</v>
      </c>
      <c r="CN5" s="34">
        <v>0.5</v>
      </c>
    </row>
    <row r="6" spans="2:92" ht="15">
      <c r="B6" t="s">
        <v>141</v>
      </c>
      <c r="C6" s="54">
        <f>(C4+C5)*0.05</f>
        <v>750000</v>
      </c>
      <c r="D6" t="s">
        <v>112</v>
      </c>
      <c r="E6" t="s">
        <v>126</v>
      </c>
      <c r="F6" s="13">
        <f>DATEDIF(F2,F5,"M")+1</f>
        <v>12</v>
      </c>
      <c r="G6" t="s">
        <v>127</v>
      </c>
      <c r="H6" t="s">
        <v>20</v>
      </c>
      <c r="I6">
        <v>17</v>
      </c>
      <c r="L6" t="s">
        <v>122</v>
      </c>
      <c r="M6" s="13">
        <f>F3</f>
        <v>9</v>
      </c>
      <c r="N6" t="s">
        <v>128</v>
      </c>
      <c r="P6" t="s">
        <v>122</v>
      </c>
      <c r="Q6" s="13">
        <f>M6</f>
        <v>9</v>
      </c>
      <c r="R6" t="s">
        <v>128</v>
      </c>
      <c r="AN6" s="57">
        <v>5</v>
      </c>
      <c r="AO6">
        <v>31</v>
      </c>
      <c r="AP6">
        <v>16</v>
      </c>
      <c r="AQ6">
        <f t="shared" si="0"/>
        <v>496</v>
      </c>
      <c r="AR6">
        <f t="shared" si="1"/>
        <v>16.4</v>
      </c>
      <c r="AU6" s="181">
        <v>2000</v>
      </c>
      <c r="AV6" s="181">
        <v>3000000</v>
      </c>
      <c r="CE6" s="30">
        <v>3</v>
      </c>
      <c r="CF6" s="36">
        <v>0.667</v>
      </c>
      <c r="CG6" s="37">
        <v>1</v>
      </c>
      <c r="CH6" s="38">
        <v>0.11089</v>
      </c>
      <c r="CI6" s="36">
        <v>0.833</v>
      </c>
      <c r="CJ6" s="37">
        <v>1</v>
      </c>
      <c r="CK6" s="38">
        <v>0.02789</v>
      </c>
      <c r="CL6" s="39">
        <v>0.536</v>
      </c>
      <c r="CM6" s="39">
        <v>0.334</v>
      </c>
      <c r="CN6" s="39">
        <v>0.333</v>
      </c>
    </row>
    <row r="7" spans="2:92" ht="15">
      <c r="B7" t="s">
        <v>23</v>
      </c>
      <c r="C7" s="54">
        <f>C4+C5</f>
        <v>15000000</v>
      </c>
      <c r="D7" t="s">
        <v>112</v>
      </c>
      <c r="E7" t="s">
        <v>144</v>
      </c>
      <c r="F7" s="13">
        <f>YEAR(F5+1)-1</f>
        <v>2014</v>
      </c>
      <c r="H7" t="s">
        <v>25</v>
      </c>
      <c r="I7">
        <f>VLOOKUP(ＰＶ１!I6,ＰＶ１!$CE$5:$CH$103,2)</f>
        <v>0.118</v>
      </c>
      <c r="L7" t="s">
        <v>126</v>
      </c>
      <c r="M7" s="13">
        <f>DATEDIF(M3,DATE(IF(MONTH(M3)&gt;M6,YEAR(M3)+1,YEAR(M3)),M6+1,1)-1,"M")+1</f>
        <v>12</v>
      </c>
      <c r="N7" t="s">
        <v>127</v>
      </c>
      <c r="P7" t="s">
        <v>126</v>
      </c>
      <c r="Q7" s="13">
        <f>DATEDIF(Q3,DATE(IF(MONTH(Q3)&gt;Q6,YEAR(Q3)+1,YEAR(Q3)),Q6+1,1)-1,"M")+1</f>
        <v>7</v>
      </c>
      <c r="R7" t="s">
        <v>127</v>
      </c>
      <c r="AN7" s="57">
        <v>6</v>
      </c>
      <c r="AO7">
        <v>30</v>
      </c>
      <c r="AP7">
        <v>15</v>
      </c>
      <c r="AQ7">
        <f t="shared" si="0"/>
        <v>450</v>
      </c>
      <c r="AR7">
        <f t="shared" si="1"/>
        <v>15.4</v>
      </c>
      <c r="AU7" s="158">
        <v>5000</v>
      </c>
      <c r="AV7" s="181">
        <v>6000000</v>
      </c>
      <c r="CE7" s="30">
        <v>4</v>
      </c>
      <c r="CF7" s="36">
        <v>0.5</v>
      </c>
      <c r="CG7" s="37">
        <v>1</v>
      </c>
      <c r="CH7" s="38">
        <v>0.12499</v>
      </c>
      <c r="CI7" s="36">
        <v>0.625</v>
      </c>
      <c r="CJ7" s="37">
        <v>1</v>
      </c>
      <c r="CK7" s="38">
        <v>0.05274</v>
      </c>
      <c r="CL7" s="39">
        <v>0.438</v>
      </c>
      <c r="CM7" s="39">
        <v>0.25</v>
      </c>
      <c r="CN7" s="39">
        <v>0.25</v>
      </c>
    </row>
    <row r="8" spans="2:92" ht="15">
      <c r="B8" t="s">
        <v>45</v>
      </c>
      <c r="C8" s="63"/>
      <c r="D8" t="s">
        <v>112</v>
      </c>
      <c r="E8" t="s">
        <v>114</v>
      </c>
      <c r="F8" s="62">
        <v>0.13</v>
      </c>
      <c r="H8" t="s">
        <v>164</v>
      </c>
      <c r="I8">
        <f>VLOOKUP(ＰＶ１!I6,ＰＶ１!$CE$5:$CH$103,3)</f>
        <v>0.125</v>
      </c>
      <c r="L8" t="s">
        <v>96</v>
      </c>
      <c r="M8" s="14">
        <f>C10</f>
        <v>12000000</v>
      </c>
      <c r="P8" t="s">
        <v>194</v>
      </c>
      <c r="Q8" s="183">
        <v>0</v>
      </c>
      <c r="AN8" s="57">
        <v>7</v>
      </c>
      <c r="AO8">
        <v>31</v>
      </c>
      <c r="AP8">
        <v>13</v>
      </c>
      <c r="AQ8">
        <f t="shared" si="0"/>
        <v>403</v>
      </c>
      <c r="AR8">
        <f t="shared" si="1"/>
        <v>13.3</v>
      </c>
      <c r="AU8" s="158">
        <v>10000</v>
      </c>
      <c r="AV8" s="158">
        <v>8000000</v>
      </c>
      <c r="CE8" s="30">
        <v>5</v>
      </c>
      <c r="CF8" s="36">
        <v>0.4</v>
      </c>
      <c r="CG8" s="37">
        <v>0.5</v>
      </c>
      <c r="CH8" s="38">
        <v>0.108</v>
      </c>
      <c r="CI8" s="36">
        <v>0.5</v>
      </c>
      <c r="CJ8" s="37">
        <v>1</v>
      </c>
      <c r="CK8" s="38">
        <v>0.06249</v>
      </c>
      <c r="CL8" s="39">
        <v>0.369</v>
      </c>
      <c r="CM8" s="39">
        <v>0.2</v>
      </c>
      <c r="CN8" s="39">
        <v>0.2</v>
      </c>
    </row>
    <row r="9" spans="2:92" ht="15">
      <c r="B9" s="156" t="s">
        <v>211</v>
      </c>
      <c r="C9" s="63">
        <v>3000000</v>
      </c>
      <c r="D9" t="s">
        <v>112</v>
      </c>
      <c r="E9" t="s">
        <v>113</v>
      </c>
      <c r="F9" s="62">
        <v>0.005</v>
      </c>
      <c r="H9" t="s">
        <v>165</v>
      </c>
      <c r="I9" s="158">
        <f>I4*VLOOKUP(ＰＶ１!I6,ＰＶ１!$CE$5:$CH$103,4)</f>
        <v>605700</v>
      </c>
      <c r="L9" t="s">
        <v>97</v>
      </c>
      <c r="M9" t="s">
        <v>98</v>
      </c>
      <c r="P9" t="s">
        <v>97</v>
      </c>
      <c r="Q9" t="s">
        <v>98</v>
      </c>
      <c r="AN9" s="57">
        <v>8</v>
      </c>
      <c r="AO9">
        <v>31</v>
      </c>
      <c r="AP9">
        <v>14</v>
      </c>
      <c r="AQ9">
        <f t="shared" si="0"/>
        <v>434</v>
      </c>
      <c r="AR9">
        <f t="shared" si="1"/>
        <v>14.4</v>
      </c>
      <c r="AU9" s="181">
        <v>20000</v>
      </c>
      <c r="AV9" s="181">
        <v>9000000</v>
      </c>
      <c r="CE9" s="30">
        <v>6</v>
      </c>
      <c r="CF9" s="36">
        <v>0.333</v>
      </c>
      <c r="CG9" s="37">
        <v>0.334</v>
      </c>
      <c r="CH9" s="38">
        <v>0.09911</v>
      </c>
      <c r="CI9" s="36">
        <v>0.417</v>
      </c>
      <c r="CJ9" s="37">
        <v>0.5</v>
      </c>
      <c r="CK9" s="38">
        <v>0.05776</v>
      </c>
      <c r="CL9" s="39">
        <v>0.319</v>
      </c>
      <c r="CM9" s="39">
        <v>0.167</v>
      </c>
      <c r="CN9" s="39">
        <v>0.166</v>
      </c>
    </row>
    <row r="10" spans="2:92" ht="15">
      <c r="B10" t="s">
        <v>48</v>
      </c>
      <c r="C10" s="54">
        <f>C7-C8-C9</f>
        <v>12000000</v>
      </c>
      <c r="D10" t="s">
        <v>46</v>
      </c>
      <c r="E10" t="s">
        <v>118</v>
      </c>
      <c r="F10" s="61">
        <v>32</v>
      </c>
      <c r="G10" t="s">
        <v>112</v>
      </c>
      <c r="H10" t="s">
        <v>26</v>
      </c>
      <c r="I10">
        <f>VLOOKUP(I6,ＰＶ１!CE5:CN103,9)</f>
        <v>0.059</v>
      </c>
      <c r="L10" t="s">
        <v>99</v>
      </c>
      <c r="M10">
        <v>15</v>
      </c>
      <c r="N10" t="str">
        <f>"年＝"&amp;M10*12&amp;"ヶ月"</f>
        <v>年＝180ヶ月</v>
      </c>
      <c r="P10" t="s">
        <v>99</v>
      </c>
      <c r="Q10">
        <f>7/12</f>
        <v>0.5833333333333334</v>
      </c>
      <c r="R10" t="str">
        <f>"年＝"&amp;Q10*12&amp;"ヶ月"</f>
        <v>年＝7ヶ月</v>
      </c>
      <c r="AN10" s="57">
        <v>9</v>
      </c>
      <c r="AO10">
        <v>30</v>
      </c>
      <c r="AP10">
        <v>13</v>
      </c>
      <c r="AQ10">
        <f t="shared" si="0"/>
        <v>390</v>
      </c>
      <c r="AR10">
        <f t="shared" si="1"/>
        <v>13.3</v>
      </c>
      <c r="CE10" s="30">
        <v>7</v>
      </c>
      <c r="CF10" s="36">
        <v>0.286</v>
      </c>
      <c r="CG10" s="37">
        <v>0.334</v>
      </c>
      <c r="CH10" s="38">
        <v>0.0868</v>
      </c>
      <c r="CI10" s="36">
        <v>0.357</v>
      </c>
      <c r="CJ10" s="37">
        <v>0.5</v>
      </c>
      <c r="CK10" s="38">
        <v>0.05496</v>
      </c>
      <c r="CL10" s="39">
        <v>0.28</v>
      </c>
      <c r="CM10" s="39">
        <v>0.143</v>
      </c>
      <c r="CN10" s="39">
        <v>0.142</v>
      </c>
    </row>
    <row r="11" spans="2:92" ht="15">
      <c r="B11" t="s">
        <v>38</v>
      </c>
      <c r="C11">
        <v>20</v>
      </c>
      <c r="D11" t="s">
        <v>57</v>
      </c>
      <c r="E11" t="s">
        <v>140</v>
      </c>
      <c r="F11" s="61">
        <v>10</v>
      </c>
      <c r="G11" t="s">
        <v>112</v>
      </c>
      <c r="H11" t="s">
        <v>138</v>
      </c>
      <c r="I11">
        <v>0.936</v>
      </c>
      <c r="L11" t="s">
        <v>100</v>
      </c>
      <c r="M11" s="18">
        <v>0.02</v>
      </c>
      <c r="P11" t="s">
        <v>100</v>
      </c>
      <c r="Q11" s="18">
        <v>0.02</v>
      </c>
      <c r="AN11" s="57">
        <v>10</v>
      </c>
      <c r="AO11">
        <v>31</v>
      </c>
      <c r="AP11">
        <v>12</v>
      </c>
      <c r="AQ11">
        <f t="shared" si="0"/>
        <v>372</v>
      </c>
      <c r="AR11">
        <f t="shared" si="1"/>
        <v>12.3</v>
      </c>
      <c r="CE11" s="30">
        <v>8</v>
      </c>
      <c r="CF11" s="36">
        <v>0.25</v>
      </c>
      <c r="CG11" s="37">
        <v>0.334</v>
      </c>
      <c r="CH11" s="38">
        <v>0.07909</v>
      </c>
      <c r="CI11" s="36">
        <v>0.313</v>
      </c>
      <c r="CJ11" s="37">
        <v>0.334</v>
      </c>
      <c r="CK11" s="38">
        <v>0.05111</v>
      </c>
      <c r="CL11" s="39">
        <v>0.25</v>
      </c>
      <c r="CM11" s="39">
        <v>0.125</v>
      </c>
      <c r="CN11" s="39">
        <v>0.125</v>
      </c>
    </row>
    <row r="12" spans="2:92" ht="15">
      <c r="B12" t="s">
        <v>39</v>
      </c>
      <c r="C12">
        <f>C2*C11</f>
        <v>1000</v>
      </c>
      <c r="D12" t="s">
        <v>58</v>
      </c>
      <c r="E12" t="s">
        <v>178</v>
      </c>
      <c r="F12">
        <v>0.3</v>
      </c>
      <c r="G12" t="s">
        <v>179</v>
      </c>
      <c r="H12" t="s">
        <v>139</v>
      </c>
      <c r="I12">
        <v>0.873</v>
      </c>
      <c r="L12" t="s">
        <v>102</v>
      </c>
      <c r="M12" s="181">
        <f>BR20*M10*12</f>
        <v>13899787.932046872</v>
      </c>
      <c r="P12" t="s">
        <v>102</v>
      </c>
      <c r="Q12" s="181">
        <f>BZ20*Q10*12</f>
        <v>0</v>
      </c>
      <c r="AN12" s="57">
        <v>11</v>
      </c>
      <c r="AO12">
        <v>30</v>
      </c>
      <c r="AP12">
        <v>11</v>
      </c>
      <c r="AQ12">
        <f t="shared" si="0"/>
        <v>330</v>
      </c>
      <c r="AR12">
        <f t="shared" si="1"/>
        <v>11.3</v>
      </c>
      <c r="CE12" s="30">
        <v>9</v>
      </c>
      <c r="CF12" s="36">
        <v>0.222</v>
      </c>
      <c r="CG12" s="37">
        <v>0.25</v>
      </c>
      <c r="CH12" s="38">
        <v>0.07126</v>
      </c>
      <c r="CI12" s="36">
        <v>0.278</v>
      </c>
      <c r="CJ12" s="37">
        <v>0.334</v>
      </c>
      <c r="CK12" s="38">
        <v>0.04731</v>
      </c>
      <c r="CL12" s="39">
        <v>0.226</v>
      </c>
      <c r="CM12" s="39">
        <v>0.112</v>
      </c>
      <c r="CN12" s="39">
        <v>0.111</v>
      </c>
    </row>
    <row r="13" spans="2:92" ht="15">
      <c r="B13" t="s">
        <v>40</v>
      </c>
      <c r="C13">
        <v>70</v>
      </c>
      <c r="D13" t="s">
        <v>42</v>
      </c>
      <c r="E13" t="s">
        <v>184</v>
      </c>
      <c r="F13">
        <v>14</v>
      </c>
      <c r="G13" t="s">
        <v>180</v>
      </c>
      <c r="H13" t="s">
        <v>29</v>
      </c>
      <c r="I13">
        <v>0.014</v>
      </c>
      <c r="L13" t="s">
        <v>218</v>
      </c>
      <c r="M13" s="155">
        <f>Y78</f>
        <v>0.05404507068419728</v>
      </c>
      <c r="N13" s="53" t="s">
        <v>221</v>
      </c>
      <c r="O13" s="53"/>
      <c r="AN13" s="57">
        <v>12</v>
      </c>
      <c r="AO13">
        <v>31</v>
      </c>
      <c r="AP13">
        <v>9</v>
      </c>
      <c r="AQ13">
        <f t="shared" si="0"/>
        <v>279</v>
      </c>
      <c r="AR13">
        <f t="shared" si="1"/>
        <v>9.2</v>
      </c>
      <c r="CE13" s="30">
        <v>10</v>
      </c>
      <c r="CF13" s="36">
        <v>0.2</v>
      </c>
      <c r="CG13" s="37">
        <v>0.25</v>
      </c>
      <c r="CH13" s="38">
        <v>0.06552</v>
      </c>
      <c r="CI13" s="36">
        <v>0.25</v>
      </c>
      <c r="CJ13" s="37">
        <v>0.334</v>
      </c>
      <c r="CK13" s="38">
        <v>0.04448</v>
      </c>
      <c r="CL13" s="39">
        <v>0.206</v>
      </c>
      <c r="CM13" s="39">
        <v>0.1</v>
      </c>
      <c r="CN13" s="39">
        <v>0.1</v>
      </c>
    </row>
    <row r="14" spans="2:92" ht="15">
      <c r="B14" t="s">
        <v>41</v>
      </c>
      <c r="C14" s="63">
        <f>C12*C13</f>
        <v>70000</v>
      </c>
      <c r="D14" t="s">
        <v>43</v>
      </c>
      <c r="E14" t="s">
        <v>183</v>
      </c>
      <c r="F14">
        <v>0.5</v>
      </c>
      <c r="G14" t="s">
        <v>179</v>
      </c>
      <c r="H14" t="s">
        <v>34</v>
      </c>
      <c r="I14" t="s">
        <v>36</v>
      </c>
      <c r="J14" t="s">
        <v>35</v>
      </c>
      <c r="L14" s="53" t="s">
        <v>219</v>
      </c>
      <c r="M14" s="182">
        <f>Y84</f>
        <v>0.031149938623006745</v>
      </c>
      <c r="N14" s="53"/>
      <c r="O14" s="53"/>
      <c r="P14" s="53"/>
      <c r="AO14">
        <f>AQ14/365</f>
        <v>12.67123287671233</v>
      </c>
      <c r="AP14">
        <f>SUM(AP2:AP13)</f>
        <v>152</v>
      </c>
      <c r="AQ14">
        <f>SUM(AQ2:AQ13)</f>
        <v>4625</v>
      </c>
      <c r="BS14" s="13"/>
      <c r="CA14" s="13"/>
      <c r="CE14" s="30">
        <v>11</v>
      </c>
      <c r="CF14" s="36">
        <v>0.182</v>
      </c>
      <c r="CG14" s="37">
        <v>0.2</v>
      </c>
      <c r="CH14" s="38">
        <v>0.05992</v>
      </c>
      <c r="CI14" s="36">
        <v>0.227</v>
      </c>
      <c r="CJ14" s="37">
        <v>0.25</v>
      </c>
      <c r="CK14" s="38">
        <v>0.04123</v>
      </c>
      <c r="CL14" s="39">
        <v>0.189</v>
      </c>
      <c r="CM14" s="39">
        <v>0.091</v>
      </c>
      <c r="CN14" s="39">
        <v>0.09</v>
      </c>
    </row>
    <row r="15" spans="2:92" ht="15">
      <c r="B15"/>
      <c r="C15"/>
      <c r="D15"/>
      <c r="E15" t="s">
        <v>214</v>
      </c>
      <c r="F15">
        <v>185000</v>
      </c>
      <c r="G15" t="s">
        <v>112</v>
      </c>
      <c r="H15" t="s">
        <v>151</v>
      </c>
      <c r="I15" s="13">
        <f>DATEDIF(I2,DATE(YEAR(I2)+1,1,1)-1,"M")+1+3</f>
        <v>6</v>
      </c>
      <c r="J15" t="s">
        <v>127</v>
      </c>
      <c r="L15" s="53" t="s">
        <v>220</v>
      </c>
      <c r="M15" s="182">
        <f>Y86</f>
        <v>0.06594135046222993</v>
      </c>
      <c r="N15" s="53"/>
      <c r="O15" s="53"/>
      <c r="P15" s="53"/>
      <c r="BS15" s="13"/>
      <c r="CA15" s="13"/>
      <c r="CE15" s="30">
        <v>12</v>
      </c>
      <c r="CF15" s="36">
        <v>0.167</v>
      </c>
      <c r="CG15" s="37">
        <v>0.2</v>
      </c>
      <c r="CH15" s="38">
        <v>0.05566</v>
      </c>
      <c r="CI15" s="36">
        <v>0.208</v>
      </c>
      <c r="CJ15" s="37">
        <v>0.25</v>
      </c>
      <c r="CK15" s="38">
        <v>0.0387</v>
      </c>
      <c r="CL15" s="39">
        <v>0.175</v>
      </c>
      <c r="CM15" s="39">
        <v>0.084</v>
      </c>
      <c r="CN15" s="39">
        <v>0.083</v>
      </c>
    </row>
    <row r="16" spans="2:92" ht="13.5">
      <c r="B16" s="89"/>
      <c r="C16" s="90"/>
      <c r="D16" s="90"/>
      <c r="E16" s="91">
        <f>F7</f>
        <v>2014</v>
      </c>
      <c r="F16" s="91">
        <f>E16+1</f>
        <v>2015</v>
      </c>
      <c r="G16" s="91">
        <f aca="true" t="shared" si="2" ref="G16:X17">F16+1</f>
        <v>2016</v>
      </c>
      <c r="H16" s="91">
        <f>G16+1</f>
        <v>2017</v>
      </c>
      <c r="I16" s="91">
        <f t="shared" si="2"/>
        <v>2018</v>
      </c>
      <c r="J16" s="91">
        <f t="shared" si="2"/>
        <v>2019</v>
      </c>
      <c r="K16" s="91">
        <f>J16+1</f>
        <v>2020</v>
      </c>
      <c r="L16" s="91">
        <f t="shared" si="2"/>
        <v>2021</v>
      </c>
      <c r="M16" s="91">
        <f t="shared" si="2"/>
        <v>2022</v>
      </c>
      <c r="N16" s="91">
        <f t="shared" si="2"/>
        <v>2023</v>
      </c>
      <c r="O16" s="91">
        <f t="shared" si="2"/>
        <v>2024</v>
      </c>
      <c r="P16" s="91">
        <f t="shared" si="2"/>
        <v>2025</v>
      </c>
      <c r="Q16" s="91">
        <f t="shared" si="2"/>
        <v>2026</v>
      </c>
      <c r="R16" s="91">
        <f t="shared" si="2"/>
        <v>2027</v>
      </c>
      <c r="S16" s="91">
        <f t="shared" si="2"/>
        <v>2028</v>
      </c>
      <c r="T16" s="91">
        <f t="shared" si="2"/>
        <v>2029</v>
      </c>
      <c r="U16" s="91">
        <f t="shared" si="2"/>
        <v>2030</v>
      </c>
      <c r="V16" s="91">
        <f t="shared" si="2"/>
        <v>2031</v>
      </c>
      <c r="W16" s="91">
        <f t="shared" si="2"/>
        <v>2032</v>
      </c>
      <c r="X16" s="91">
        <f t="shared" si="2"/>
        <v>2033</v>
      </c>
      <c r="Y16" s="91">
        <f>X16+1</f>
        <v>2034</v>
      </c>
      <c r="Z16" s="91">
        <f>Y16+1</f>
        <v>2035</v>
      </c>
      <c r="AA16" s="91">
        <f aca="true" t="shared" si="3" ref="AA16:AH16">Z16+1</f>
        <v>2036</v>
      </c>
      <c r="AB16" s="91">
        <f t="shared" si="3"/>
        <v>2037</v>
      </c>
      <c r="AC16" s="91">
        <f t="shared" si="3"/>
        <v>2038</v>
      </c>
      <c r="AD16" s="91">
        <f t="shared" si="3"/>
        <v>2039</v>
      </c>
      <c r="AE16" s="91">
        <f t="shared" si="3"/>
        <v>2040</v>
      </c>
      <c r="AF16" s="91">
        <f t="shared" si="3"/>
        <v>2041</v>
      </c>
      <c r="AG16" s="91">
        <f t="shared" si="3"/>
        <v>2042</v>
      </c>
      <c r="AH16" s="91">
        <f t="shared" si="3"/>
        <v>2043</v>
      </c>
      <c r="BS16" s="13"/>
      <c r="CA16" s="13"/>
      <c r="CE16" s="30">
        <v>13</v>
      </c>
      <c r="CF16" s="36">
        <v>0.154</v>
      </c>
      <c r="CG16" s="37">
        <v>0.167</v>
      </c>
      <c r="CH16" s="38">
        <v>0.0518</v>
      </c>
      <c r="CI16" s="36">
        <v>0.192</v>
      </c>
      <c r="CJ16" s="37">
        <v>0.2</v>
      </c>
      <c r="CK16" s="38">
        <v>0.03633</v>
      </c>
      <c r="CL16" s="39">
        <v>0.162</v>
      </c>
      <c r="CM16" s="39">
        <v>0.077</v>
      </c>
      <c r="CN16" s="39">
        <v>0.076</v>
      </c>
    </row>
    <row r="17" spans="1:92" ht="13.5">
      <c r="A17" s="2"/>
      <c r="B17" s="178"/>
      <c r="C17" s="179"/>
      <c r="D17" s="180" t="s">
        <v>212</v>
      </c>
      <c r="E17" s="180">
        <v>1</v>
      </c>
      <c r="F17" s="180">
        <f>E17+1</f>
        <v>2</v>
      </c>
      <c r="G17" s="180">
        <f t="shared" si="2"/>
        <v>3</v>
      </c>
      <c r="H17" s="180">
        <f>G17+1</f>
        <v>4</v>
      </c>
      <c r="I17" s="180">
        <f t="shared" si="2"/>
        <v>5</v>
      </c>
      <c r="J17" s="180">
        <f t="shared" si="2"/>
        <v>6</v>
      </c>
      <c r="K17" s="180">
        <f>J17+1</f>
        <v>7</v>
      </c>
      <c r="L17" s="180">
        <f t="shared" si="2"/>
        <v>8</v>
      </c>
      <c r="M17" s="180">
        <f t="shared" si="2"/>
        <v>9</v>
      </c>
      <c r="N17" s="180">
        <f t="shared" si="2"/>
        <v>10</v>
      </c>
      <c r="O17" s="180">
        <f t="shared" si="2"/>
        <v>11</v>
      </c>
      <c r="P17" s="180">
        <f t="shared" si="2"/>
        <v>12</v>
      </c>
      <c r="Q17" s="180">
        <f t="shared" si="2"/>
        <v>13</v>
      </c>
      <c r="R17" s="180">
        <f t="shared" si="2"/>
        <v>14</v>
      </c>
      <c r="S17" s="180">
        <f t="shared" si="2"/>
        <v>15</v>
      </c>
      <c r="T17" s="180">
        <f t="shared" si="2"/>
        <v>16</v>
      </c>
      <c r="U17" s="180">
        <f t="shared" si="2"/>
        <v>17</v>
      </c>
      <c r="V17" s="180">
        <f t="shared" si="2"/>
        <v>18</v>
      </c>
      <c r="W17" s="180">
        <f t="shared" si="2"/>
        <v>19</v>
      </c>
      <c r="X17" s="180">
        <f t="shared" si="2"/>
        <v>20</v>
      </c>
      <c r="Y17" s="180">
        <f>X17+1</f>
        <v>21</v>
      </c>
      <c r="Z17" s="180">
        <f>Y17+1</f>
        <v>22</v>
      </c>
      <c r="AA17" s="180">
        <f aca="true" t="shared" si="4" ref="AA17:AH17">Z17+1</f>
        <v>23</v>
      </c>
      <c r="AB17" s="180">
        <f t="shared" si="4"/>
        <v>24</v>
      </c>
      <c r="AC17" s="180">
        <f t="shared" si="4"/>
        <v>25</v>
      </c>
      <c r="AD17" s="180">
        <f t="shared" si="4"/>
        <v>26</v>
      </c>
      <c r="AE17" s="180">
        <f t="shared" si="4"/>
        <v>27</v>
      </c>
      <c r="AF17" s="180">
        <f t="shared" si="4"/>
        <v>28</v>
      </c>
      <c r="AG17" s="180">
        <f t="shared" si="4"/>
        <v>29</v>
      </c>
      <c r="AH17" s="180">
        <f t="shared" si="4"/>
        <v>30</v>
      </c>
      <c r="BS17" s="13"/>
      <c r="CA17" s="13"/>
      <c r="CE17" s="30">
        <v>14</v>
      </c>
      <c r="CF17" s="36">
        <v>0.143</v>
      </c>
      <c r="CG17" s="37">
        <v>0.167</v>
      </c>
      <c r="CH17" s="38">
        <v>0.04854</v>
      </c>
      <c r="CI17" s="36">
        <v>0.179</v>
      </c>
      <c r="CJ17" s="37">
        <v>0.2</v>
      </c>
      <c r="CK17" s="38">
        <v>0.03389</v>
      </c>
      <c r="CL17" s="39">
        <v>0.152</v>
      </c>
      <c r="CM17" s="39">
        <v>0.072</v>
      </c>
      <c r="CN17" s="39">
        <v>0.071</v>
      </c>
    </row>
    <row r="18" spans="1:118" ht="13.5">
      <c r="A18" s="2"/>
      <c r="B18" s="94" t="s">
        <v>67</v>
      </c>
      <c r="C18" s="95" t="s">
        <v>49</v>
      </c>
      <c r="D18" s="64">
        <f>SUM(E18:Z18)</f>
        <v>35612848</v>
      </c>
      <c r="E18" s="67">
        <f aca="true" t="shared" si="5" ref="E18:AH18">SUM(E19:E20)</f>
        <v>1807552</v>
      </c>
      <c r="F18" s="67">
        <f t="shared" si="5"/>
        <v>1807488</v>
      </c>
      <c r="G18" s="67">
        <f t="shared" si="5"/>
        <v>1794176</v>
      </c>
      <c r="H18" s="67">
        <f t="shared" si="5"/>
        <v>1785152</v>
      </c>
      <c r="I18" s="67">
        <f t="shared" si="5"/>
        <v>1776256</v>
      </c>
      <c r="J18" s="67">
        <f t="shared" si="5"/>
        <v>1771680</v>
      </c>
      <c r="K18" s="67">
        <f t="shared" si="5"/>
        <v>1758528</v>
      </c>
      <c r="L18" s="67">
        <f t="shared" si="5"/>
        <v>1749760</v>
      </c>
      <c r="M18" s="67">
        <f t="shared" si="5"/>
        <v>1740992</v>
      </c>
      <c r="N18" s="67">
        <f t="shared" si="5"/>
        <v>1736384</v>
      </c>
      <c r="O18" s="67">
        <f t="shared" si="5"/>
        <v>1723680</v>
      </c>
      <c r="P18" s="67">
        <f t="shared" si="5"/>
        <v>1715008</v>
      </c>
      <c r="Q18" s="67">
        <f t="shared" si="5"/>
        <v>1706400</v>
      </c>
      <c r="R18" s="67">
        <f t="shared" si="5"/>
        <v>1701952</v>
      </c>
      <c r="S18" s="67">
        <f t="shared" si="5"/>
        <v>1689440</v>
      </c>
      <c r="T18" s="67">
        <f t="shared" si="5"/>
        <v>1680928</v>
      </c>
      <c r="U18" s="67">
        <f t="shared" si="5"/>
        <v>1672544</v>
      </c>
      <c r="V18" s="67">
        <f t="shared" si="5"/>
        <v>1668160</v>
      </c>
      <c r="W18" s="67">
        <f t="shared" si="5"/>
        <v>1655904</v>
      </c>
      <c r="X18" s="67">
        <f t="shared" si="5"/>
        <v>1647584</v>
      </c>
      <c r="Y18" s="67">
        <f t="shared" si="5"/>
        <v>512310</v>
      </c>
      <c r="Z18" s="67">
        <f t="shared" si="5"/>
        <v>510970</v>
      </c>
      <c r="AA18" s="67">
        <f t="shared" si="5"/>
        <v>507190</v>
      </c>
      <c r="AB18" s="67">
        <f t="shared" si="5"/>
        <v>504640</v>
      </c>
      <c r="AC18" s="67">
        <f t="shared" si="5"/>
        <v>502130</v>
      </c>
      <c r="AD18" s="67">
        <f t="shared" si="5"/>
        <v>500810</v>
      </c>
      <c r="AE18" s="67">
        <f t="shared" si="5"/>
        <v>497130</v>
      </c>
      <c r="AF18" s="67">
        <f t="shared" si="5"/>
        <v>494640</v>
      </c>
      <c r="AG18" s="67">
        <f t="shared" si="5"/>
        <v>492170</v>
      </c>
      <c r="AH18" s="67">
        <f t="shared" si="5"/>
        <v>361020</v>
      </c>
      <c r="AI18" s="159"/>
      <c r="BC18" t="s">
        <v>132</v>
      </c>
      <c r="BE18" t="s">
        <v>133</v>
      </c>
      <c r="BH18" s="50"/>
      <c r="BJ18" t="s">
        <v>31</v>
      </c>
      <c r="BL18" t="s">
        <v>54</v>
      </c>
      <c r="BO18" t="s">
        <v>209</v>
      </c>
      <c r="BS18" s="13"/>
      <c r="BW18" t="s">
        <v>210</v>
      </c>
      <c r="CA18" s="13"/>
      <c r="CD18" s="13"/>
      <c r="CE18" s="30">
        <v>15</v>
      </c>
      <c r="CF18" s="36">
        <v>0.133</v>
      </c>
      <c r="CG18" s="37">
        <v>0.143</v>
      </c>
      <c r="CH18" s="38">
        <v>0.04565</v>
      </c>
      <c r="CI18" s="36">
        <v>0.167</v>
      </c>
      <c r="CJ18" s="37">
        <v>0.2</v>
      </c>
      <c r="CK18" s="38">
        <v>0.03217</v>
      </c>
      <c r="CL18" s="39">
        <v>0.142</v>
      </c>
      <c r="CM18" s="39">
        <v>0.067</v>
      </c>
      <c r="CN18" s="39">
        <v>0.066</v>
      </c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  <c r="DE18" s="176"/>
      <c r="DF18" s="176"/>
      <c r="DG18" s="176"/>
      <c r="DH18" s="176"/>
      <c r="DI18" s="176"/>
      <c r="DJ18" s="176"/>
      <c r="DK18" s="176"/>
      <c r="DL18" s="176"/>
      <c r="DM18" s="176"/>
      <c r="DN18" s="176"/>
    </row>
    <row r="19" spans="1:118" ht="13.5">
      <c r="A19" s="2"/>
      <c r="B19" s="97"/>
      <c r="C19" s="98" t="s">
        <v>200</v>
      </c>
      <c r="D19" s="65">
        <f>SUM(E19:Z19)</f>
        <v>35612848</v>
      </c>
      <c r="E19" s="68">
        <f aca="true" t="shared" si="6" ref="E19:AH19">SUMIF($AL$20:$AL$439,E17,$AT$20:$AT$439)</f>
        <v>1807552</v>
      </c>
      <c r="F19" s="68">
        <f t="shared" si="6"/>
        <v>1807488</v>
      </c>
      <c r="G19" s="68">
        <f t="shared" si="6"/>
        <v>1794176</v>
      </c>
      <c r="H19" s="68">
        <f t="shared" si="6"/>
        <v>1785152</v>
      </c>
      <c r="I19" s="68">
        <f t="shared" si="6"/>
        <v>1776256</v>
      </c>
      <c r="J19" s="68">
        <f t="shared" si="6"/>
        <v>1771680</v>
      </c>
      <c r="K19" s="68">
        <f t="shared" si="6"/>
        <v>1758528</v>
      </c>
      <c r="L19" s="68">
        <f t="shared" si="6"/>
        <v>1749760</v>
      </c>
      <c r="M19" s="68">
        <f t="shared" si="6"/>
        <v>1740992</v>
      </c>
      <c r="N19" s="68">
        <f t="shared" si="6"/>
        <v>1736384</v>
      </c>
      <c r="O19" s="68">
        <f t="shared" si="6"/>
        <v>1723680</v>
      </c>
      <c r="P19" s="68">
        <f t="shared" si="6"/>
        <v>1715008</v>
      </c>
      <c r="Q19" s="68">
        <f t="shared" si="6"/>
        <v>1706400</v>
      </c>
      <c r="R19" s="68">
        <f t="shared" si="6"/>
        <v>1701952</v>
      </c>
      <c r="S19" s="68">
        <f t="shared" si="6"/>
        <v>1689440</v>
      </c>
      <c r="T19" s="68">
        <f t="shared" si="6"/>
        <v>1680928</v>
      </c>
      <c r="U19" s="68">
        <f t="shared" si="6"/>
        <v>1672544</v>
      </c>
      <c r="V19" s="68">
        <f t="shared" si="6"/>
        <v>1668160</v>
      </c>
      <c r="W19" s="68">
        <f t="shared" si="6"/>
        <v>1655904</v>
      </c>
      <c r="X19" s="68">
        <f t="shared" si="6"/>
        <v>1647584</v>
      </c>
      <c r="Y19" s="68">
        <f t="shared" si="6"/>
        <v>512310</v>
      </c>
      <c r="Z19" s="68">
        <f t="shared" si="6"/>
        <v>510970</v>
      </c>
      <c r="AA19" s="68">
        <f t="shared" si="6"/>
        <v>507190</v>
      </c>
      <c r="AB19" s="68">
        <f t="shared" si="6"/>
        <v>504640</v>
      </c>
      <c r="AC19" s="68">
        <f t="shared" si="6"/>
        <v>502130</v>
      </c>
      <c r="AD19" s="68">
        <f t="shared" si="6"/>
        <v>500810</v>
      </c>
      <c r="AE19" s="68">
        <f t="shared" si="6"/>
        <v>497130</v>
      </c>
      <c r="AF19" s="68">
        <f t="shared" si="6"/>
        <v>494640</v>
      </c>
      <c r="AG19" s="68">
        <f t="shared" si="6"/>
        <v>492170</v>
      </c>
      <c r="AH19" s="68">
        <f t="shared" si="6"/>
        <v>361020</v>
      </c>
      <c r="AI19" s="175"/>
      <c r="AJ19" t="s">
        <v>123</v>
      </c>
      <c r="AK19" t="s">
        <v>129</v>
      </c>
      <c r="AL19" t="s">
        <v>124</v>
      </c>
      <c r="AM19" t="s">
        <v>30</v>
      </c>
      <c r="AN19" t="s">
        <v>111</v>
      </c>
      <c r="AO19" t="s">
        <v>117</v>
      </c>
      <c r="AP19" t="s">
        <v>114</v>
      </c>
      <c r="AQ19" t="s">
        <v>121</v>
      </c>
      <c r="AR19" t="s">
        <v>118</v>
      </c>
      <c r="AS19" t="s">
        <v>119</v>
      </c>
      <c r="AT19" t="s">
        <v>120</v>
      </c>
      <c r="AU19" t="s">
        <v>142</v>
      </c>
      <c r="AV19" t="s">
        <v>176</v>
      </c>
      <c r="AW19" t="s">
        <v>177</v>
      </c>
      <c r="AX19" t="s">
        <v>53</v>
      </c>
      <c r="AY19" t="s">
        <v>41</v>
      </c>
      <c r="BC19" t="s">
        <v>22</v>
      </c>
      <c r="BD19" t="s">
        <v>24</v>
      </c>
      <c r="BE19" t="s">
        <v>168</v>
      </c>
      <c r="BF19" t="s">
        <v>166</v>
      </c>
      <c r="BG19" t="s">
        <v>167</v>
      </c>
      <c r="BH19" t="s">
        <v>22</v>
      </c>
      <c r="BI19" t="s">
        <v>24</v>
      </c>
      <c r="BJ19" t="s">
        <v>28</v>
      </c>
      <c r="BK19" t="s">
        <v>27</v>
      </c>
      <c r="BL19" t="s">
        <v>120</v>
      </c>
      <c r="BM19" t="s">
        <v>55</v>
      </c>
      <c r="BO19" t="s">
        <v>146</v>
      </c>
      <c r="BP19" t="s">
        <v>124</v>
      </c>
      <c r="BQ19" t="s">
        <v>103</v>
      </c>
      <c r="BR19" t="s">
        <v>104</v>
      </c>
      <c r="BS19" t="s">
        <v>147</v>
      </c>
      <c r="BT19" t="s">
        <v>105</v>
      </c>
      <c r="BU19" t="s">
        <v>106</v>
      </c>
      <c r="BW19" t="s">
        <v>189</v>
      </c>
      <c r="BX19" t="s">
        <v>124</v>
      </c>
      <c r="BY19" t="s">
        <v>103</v>
      </c>
      <c r="BZ19" t="s">
        <v>190</v>
      </c>
      <c r="CA19" t="s">
        <v>191</v>
      </c>
      <c r="CB19" t="s">
        <v>192</v>
      </c>
      <c r="CC19" t="s">
        <v>193</v>
      </c>
      <c r="CD19" s="13"/>
      <c r="CE19" s="30">
        <v>16</v>
      </c>
      <c r="CF19" s="36">
        <v>0.125</v>
      </c>
      <c r="CG19" s="37">
        <v>0.143</v>
      </c>
      <c r="CH19" s="38">
        <v>0.04294</v>
      </c>
      <c r="CI19" s="36">
        <v>0.156</v>
      </c>
      <c r="CJ19" s="37">
        <v>0.167</v>
      </c>
      <c r="CK19" s="38">
        <v>0.03063</v>
      </c>
      <c r="CL19" s="39">
        <v>0.134</v>
      </c>
      <c r="CM19" s="39">
        <v>0.063</v>
      </c>
      <c r="CN19" s="39">
        <v>0.062</v>
      </c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</row>
    <row r="20" spans="1:118" ht="13.5">
      <c r="A20" s="2"/>
      <c r="B20" s="97"/>
      <c r="C20" s="84"/>
      <c r="D20" s="66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161"/>
      <c r="AJ20">
        <v>1</v>
      </c>
      <c r="AK20">
        <f>INT((AJ20-1)/12)+1</f>
        <v>1</v>
      </c>
      <c r="AL20">
        <f>INT((AJ20+12-$F$6-1)/12)+1</f>
        <v>1</v>
      </c>
      <c r="AM20">
        <f aca="true" t="shared" si="7" ref="AM20:AM83">MAX(0,INT((AJ20+12-$I$15-1)/12))</f>
        <v>0</v>
      </c>
      <c r="AN20" s="19">
        <f>$F$2</f>
        <v>41913</v>
      </c>
      <c r="AO20">
        <f>DATEDIF(AN20,DATE(YEAR(AN20),MONTH(AN20)+1,1)-1,"D")</f>
        <v>30</v>
      </c>
      <c r="AP20" s="15">
        <f aca="true" t="shared" si="8" ref="AP20:AP83">VLOOKUP(MONTH(AN20),$AN$2:$AR$13,5)/100*(1-$F$9)^AK20</f>
        <v>0.12238500000000001</v>
      </c>
      <c r="AQ20">
        <f aca="true" t="shared" si="9" ref="AQ20:AQ83">INT($C$2*AO20*24*AP20)</f>
        <v>4405</v>
      </c>
      <c r="AR20">
        <f aca="true" t="shared" si="10" ref="AR20:AR83">$F$10</f>
        <v>32</v>
      </c>
      <c r="AS20" s="20">
        <v>0.08</v>
      </c>
      <c r="AT20" s="14">
        <f aca="true" t="shared" si="11" ref="AT20:AT83">INT(AQ20*AR20)</f>
        <v>140960</v>
      </c>
      <c r="AU20" s="14">
        <f aca="true" t="shared" si="12" ref="AU20:AU83">INT(AT20*AS20)</f>
        <v>11276</v>
      </c>
      <c r="AV20" s="14">
        <f aca="true" t="shared" si="13" ref="AV20:AV83">IF(OR(AM20=0,MONTH(AN20)&lt;&gt;4),0,INDEX($BJ$20:$BJ$54,AM20,1))</f>
        <v>0</v>
      </c>
      <c r="AW20" s="13">
        <f aca="true" t="shared" si="14" ref="AW20:AW83">IF(OR(AM20=0,ISERROR(FIND(MONTH(AN20)&amp;"/",$I$14&amp;"/",1))),0,INDEX($BJ$20:$BJ$54,AM20,1))/4</f>
        <v>0</v>
      </c>
      <c r="AX20" s="13">
        <f aca="true" t="shared" si="15" ref="AX20:AX83">IF(AND(MONTH(AN20)=MONTH($F$5+60),AL20&gt;1),INDEX($BM$20:$BM$54,AL20-1,1),0)</f>
        <v>0</v>
      </c>
      <c r="AY20" s="50">
        <f>C14</f>
        <v>70000</v>
      </c>
      <c r="BA20" t="s">
        <v>59</v>
      </c>
      <c r="BB20">
        <v>1</v>
      </c>
      <c r="BC20" s="87">
        <f>INT($I$4*$I$10*$F$6/12)</f>
        <v>885000</v>
      </c>
      <c r="BD20" s="181">
        <f>$I$4-BC20</f>
        <v>14115000</v>
      </c>
      <c r="BE20" s="88" t="s">
        <v>169</v>
      </c>
      <c r="BF20" s="50">
        <f>I4*I7*$F$6/12</f>
        <v>1770000</v>
      </c>
      <c r="BG20" s="50">
        <f>I4*I7*$F$6/12</f>
        <v>1770000</v>
      </c>
      <c r="BH20" s="87">
        <f>I4*I7*$F$6/12</f>
        <v>1770000</v>
      </c>
      <c r="BI20" s="87">
        <f>$I$4-BH20</f>
        <v>13230000</v>
      </c>
      <c r="BJ20">
        <f>ROUNDDOWN(ROUNDDOWN(BK20*2/3,-3)*$I$13,-2)</f>
        <v>131000</v>
      </c>
      <c r="BK20">
        <f>INT(I3*I11)</f>
        <v>14040000</v>
      </c>
      <c r="BL20" s="54">
        <f aca="true" t="shared" si="16" ref="BL20:BL54">SUMIF($AL$20:$AL$439,BB20,$AT$20:$AT$439)</f>
        <v>1807552</v>
      </c>
      <c r="BM20" s="54">
        <f aca="true" t="shared" si="17" ref="BM20:BM54">ROUNDDOWN(ROUNDDOWN(BL20,-3)*0.007,-2)</f>
        <v>12600</v>
      </c>
      <c r="BN20" s="13"/>
      <c r="BO20" s="19">
        <f>M3</f>
        <v>41913</v>
      </c>
      <c r="BP20">
        <f aca="true" t="shared" si="18" ref="BP20:BP83">INT((BQ20+12-$M$7-1)/12)+1</f>
        <v>1</v>
      </c>
      <c r="BQ20">
        <v>1</v>
      </c>
      <c r="BR20" s="16">
        <f>BS20+BT20</f>
        <v>77221.04406692708</v>
      </c>
      <c r="BS20" s="16">
        <f aca="true" t="shared" si="19" ref="BS20:BS83">IF(BQ20&gt;$M$10*12,0,-PPMT($M$11/12,BQ20,$M$10*12,$M$8))</f>
        <v>57221.044066927076</v>
      </c>
      <c r="BT20" s="14">
        <f aca="true" t="shared" si="20" ref="BT20:BT83">IF(BQ20&gt;$M$10*12,0,-IPMT($M$11/12,BQ20,$M$10*12,$M$8))</f>
        <v>20000</v>
      </c>
      <c r="BU20" s="14">
        <f>$M$8-BS20</f>
        <v>11942778.955933074</v>
      </c>
      <c r="BV20" s="13"/>
      <c r="BW20" s="19">
        <f>Q3</f>
        <v>41699</v>
      </c>
      <c r="BX20">
        <f aca="true" t="shared" si="21" ref="BX20:BX83">INT((BY20+12-$M$7-1)/12)+1</f>
        <v>1</v>
      </c>
      <c r="BY20">
        <v>1</v>
      </c>
      <c r="BZ20" s="16">
        <f>CA20+CB20</f>
        <v>0</v>
      </c>
      <c r="CA20" s="16">
        <f aca="true" t="shared" si="22" ref="CA20:CA83">IF(BY20&gt;$Q$10*12,0,-PPMT($Q$11/12,BY20,$Q$10*12,$Q$8))</f>
        <v>0</v>
      </c>
      <c r="CB20" s="14">
        <f aca="true" t="shared" si="23" ref="CB20:CB83">IF(BY20&gt;$Q$10*12,0,-IPMT($Q$11/12,BY20,$Q$10*12,$Q$8))</f>
        <v>0</v>
      </c>
      <c r="CC20" s="14">
        <f>$Q$8-CA20</f>
        <v>0</v>
      </c>
      <c r="CD20" s="13"/>
      <c r="CE20" s="30">
        <v>17</v>
      </c>
      <c r="CF20" s="45">
        <v>0.118</v>
      </c>
      <c r="CG20" s="46">
        <v>0.125</v>
      </c>
      <c r="CH20" s="47">
        <v>0.04038</v>
      </c>
      <c r="CI20" s="45">
        <v>0.147</v>
      </c>
      <c r="CJ20" s="46">
        <v>0.167</v>
      </c>
      <c r="CK20" s="47">
        <v>0.02905</v>
      </c>
      <c r="CL20" s="48">
        <v>0.127</v>
      </c>
      <c r="CM20" s="48">
        <v>0.059</v>
      </c>
      <c r="CN20" s="48">
        <v>0.058</v>
      </c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</row>
    <row r="21" spans="1:118" ht="13.5">
      <c r="A21" s="2"/>
      <c r="B21" s="94" t="s">
        <v>68</v>
      </c>
      <c r="C21" s="102" t="s">
        <v>49</v>
      </c>
      <c r="D21" s="103">
        <f aca="true" t="shared" si="24" ref="D21:D36">SUM(E21:Z21)</f>
        <v>24187099</v>
      </c>
      <c r="E21" s="96">
        <f aca="true" t="shared" si="25" ref="E21:AH21">SUM(E22:E29)</f>
        <v>1396300</v>
      </c>
      <c r="F21" s="96">
        <f t="shared" si="25"/>
        <v>1322200</v>
      </c>
      <c r="G21" s="96">
        <f t="shared" si="25"/>
        <v>1307700</v>
      </c>
      <c r="H21" s="96">
        <f t="shared" si="25"/>
        <v>1338500</v>
      </c>
      <c r="I21" s="96">
        <f t="shared" si="25"/>
        <v>1321800</v>
      </c>
      <c r="J21" s="96">
        <f t="shared" si="25"/>
        <v>1307300</v>
      </c>
      <c r="K21" s="96">
        <f t="shared" si="25"/>
        <v>1294600</v>
      </c>
      <c r="L21" s="96">
        <f t="shared" si="25"/>
        <v>1283500</v>
      </c>
      <c r="M21" s="96">
        <f t="shared" si="25"/>
        <v>1273800</v>
      </c>
      <c r="N21" s="96">
        <f t="shared" si="25"/>
        <v>1265200</v>
      </c>
      <c r="O21" s="96">
        <f t="shared" si="25"/>
        <v>1257900</v>
      </c>
      <c r="P21" s="96">
        <f t="shared" si="25"/>
        <v>1251400</v>
      </c>
      <c r="Q21" s="96">
        <f t="shared" si="25"/>
        <v>1245800</v>
      </c>
      <c r="R21" s="96">
        <f t="shared" si="25"/>
        <v>1240800</v>
      </c>
      <c r="S21" s="96">
        <f t="shared" si="25"/>
        <v>1236500</v>
      </c>
      <c r="T21" s="96">
        <f t="shared" si="25"/>
        <v>1232700</v>
      </c>
      <c r="U21" s="96">
        <f t="shared" si="25"/>
        <v>1184299</v>
      </c>
      <c r="V21" s="96">
        <f t="shared" si="25"/>
        <v>341500</v>
      </c>
      <c r="W21" s="96">
        <f t="shared" si="25"/>
        <v>338900</v>
      </c>
      <c r="X21" s="96">
        <f t="shared" si="25"/>
        <v>336600</v>
      </c>
      <c r="Y21" s="96">
        <f t="shared" si="25"/>
        <v>1084700</v>
      </c>
      <c r="Z21" s="96">
        <f t="shared" si="25"/>
        <v>325100</v>
      </c>
      <c r="AA21" s="96">
        <f t="shared" si="25"/>
        <v>324300</v>
      </c>
      <c r="AB21" s="96">
        <f t="shared" si="25"/>
        <v>324300</v>
      </c>
      <c r="AC21" s="96">
        <f t="shared" si="25"/>
        <v>324300</v>
      </c>
      <c r="AD21" s="96">
        <f t="shared" si="25"/>
        <v>324300</v>
      </c>
      <c r="AE21" s="96">
        <f t="shared" si="25"/>
        <v>324300</v>
      </c>
      <c r="AF21" s="96">
        <f t="shared" si="25"/>
        <v>324200</v>
      </c>
      <c r="AG21" s="96">
        <f t="shared" si="25"/>
        <v>324200</v>
      </c>
      <c r="AH21" s="96">
        <f t="shared" si="25"/>
        <v>324200</v>
      </c>
      <c r="AI21" s="161"/>
      <c r="AJ21">
        <v>2</v>
      </c>
      <c r="AK21">
        <f aca="true" t="shared" si="26" ref="AK21:AK83">INT((AJ21-1)/12)+1</f>
        <v>1</v>
      </c>
      <c r="AL21">
        <f aca="true" t="shared" si="27" ref="AL21:AL83">INT((AJ21+12-$F$6-1)/12)+1</f>
        <v>1</v>
      </c>
      <c r="AM21">
        <f t="shared" si="7"/>
        <v>0</v>
      </c>
      <c r="AN21" s="19">
        <f aca="true" t="shared" si="28" ref="AN21:AN84">DATE(YEAR(AN20),MONTH(AN20)+1,1)</f>
        <v>41944</v>
      </c>
      <c r="AO21" s="13">
        <f aca="true" t="shared" si="29" ref="AO21:AO84">DAY(AN22-1)</f>
        <v>30</v>
      </c>
      <c r="AP21" s="15">
        <f t="shared" si="8"/>
        <v>0.11243500000000001</v>
      </c>
      <c r="AQ21">
        <f t="shared" si="9"/>
        <v>4047</v>
      </c>
      <c r="AR21">
        <f t="shared" si="10"/>
        <v>32</v>
      </c>
      <c r="AS21" s="20">
        <v>0.08</v>
      </c>
      <c r="AT21" s="14">
        <f t="shared" si="11"/>
        <v>129504</v>
      </c>
      <c r="AU21" s="14">
        <f t="shared" si="12"/>
        <v>10360</v>
      </c>
      <c r="AV21" s="14">
        <f t="shared" si="13"/>
        <v>0</v>
      </c>
      <c r="AW21" s="13">
        <f t="shared" si="14"/>
        <v>0</v>
      </c>
      <c r="AX21" s="13">
        <f t="shared" si="15"/>
        <v>0</v>
      </c>
      <c r="AY21" s="13">
        <f aca="true" t="shared" si="30" ref="AY21:AY84">IF(MONTH(AN21)=4,$C$14,0)</f>
        <v>0</v>
      </c>
      <c r="BA21" t="s">
        <v>59</v>
      </c>
      <c r="BB21">
        <v>2</v>
      </c>
      <c r="BC21" s="87">
        <f aca="true" t="shared" si="31" ref="BC21:BC54">IF(BD20&gt;INT($I$4*$I$10),INT($I$4*$I$10),MAX(BD20-1,0))</f>
        <v>885000</v>
      </c>
      <c r="BD21" s="181">
        <f aca="true" t="shared" si="32" ref="BD21:BD54">BD20-BC21</f>
        <v>13230000</v>
      </c>
      <c r="BE21" s="50">
        <f aca="true" t="shared" si="33" ref="BE21:BE54">IF(BF21&gt;$I$9,0,1)</f>
        <v>0</v>
      </c>
      <c r="BF21" s="50">
        <f aca="true" t="shared" si="34" ref="BF21:BF54">($I$4-BG20)*$I$7</f>
        <v>1561140</v>
      </c>
      <c r="BG21" s="50">
        <f>BG20+(I4-BG20)*$I$7</f>
        <v>3331140</v>
      </c>
      <c r="BH21" s="87">
        <f aca="true" t="shared" si="35" ref="BH21:BH54">IF(BI20*$I$7&lt;$I$9,MIN(($I$4-VLOOKUP(0,$BE$21:$BG$54,3))*$I$8,BI20-1),BI20*$I$7)</f>
        <v>1561140</v>
      </c>
      <c r="BI21" s="87">
        <f aca="true" t="shared" si="36" ref="BI21:BI30">BI20-BH21</f>
        <v>11668860</v>
      </c>
      <c r="BJ21">
        <f>ROUNDDOWN(ROUNDDOWN(BK21*2/3,-3)*$I$13,-2)</f>
        <v>114300</v>
      </c>
      <c r="BK21">
        <f aca="true" t="shared" si="37" ref="BK21:BK54">INT(IF(BK20*$I$12&lt;$I$3*0.05,$I$3*0.05,BK20*$I$12))</f>
        <v>12256920</v>
      </c>
      <c r="BL21" s="54">
        <f t="shared" si="16"/>
        <v>1807488</v>
      </c>
      <c r="BM21" s="54">
        <f t="shared" si="17"/>
        <v>12600</v>
      </c>
      <c r="BN21" s="13"/>
      <c r="BO21" s="19">
        <f>DATE(YEAR(BO20),MONTH(BO20)+1,1)</f>
        <v>41944</v>
      </c>
      <c r="BP21">
        <f t="shared" si="18"/>
        <v>1</v>
      </c>
      <c r="BQ21">
        <v>2</v>
      </c>
      <c r="BR21" s="16">
        <f>BS21+BT21</f>
        <v>77221.04406692708</v>
      </c>
      <c r="BS21" s="16">
        <f t="shared" si="19"/>
        <v>57316.41247370529</v>
      </c>
      <c r="BT21" s="14">
        <f t="shared" si="20"/>
        <v>19904.63159322179</v>
      </c>
      <c r="BU21" s="14">
        <f aca="true" t="shared" si="38" ref="BU21:BU26">BU20-BS21</f>
        <v>11885462.543459369</v>
      </c>
      <c r="BV21" s="13"/>
      <c r="BW21" s="19">
        <f>DATE(YEAR(BW20),MONTH(BW20)+1,1)</f>
        <v>41730</v>
      </c>
      <c r="BX21">
        <f t="shared" si="21"/>
        <v>1</v>
      </c>
      <c r="BY21">
        <v>2</v>
      </c>
      <c r="BZ21" s="16">
        <f>CA21+CB21</f>
        <v>0</v>
      </c>
      <c r="CA21" s="16">
        <f t="shared" si="22"/>
        <v>0</v>
      </c>
      <c r="CB21" s="14">
        <f t="shared" si="23"/>
        <v>0</v>
      </c>
      <c r="CC21" s="14">
        <f>CC20-CA21</f>
        <v>0</v>
      </c>
      <c r="CD21" s="13"/>
      <c r="CE21" s="35">
        <v>18</v>
      </c>
      <c r="CF21" s="36">
        <v>0.111</v>
      </c>
      <c r="CG21" s="37">
        <v>0.112</v>
      </c>
      <c r="CH21" s="38">
        <v>0.03884</v>
      </c>
      <c r="CI21" s="36">
        <v>0.139</v>
      </c>
      <c r="CJ21" s="37">
        <v>0.143</v>
      </c>
      <c r="CK21" s="38">
        <v>0.02757</v>
      </c>
      <c r="CL21" s="39">
        <v>0.12</v>
      </c>
      <c r="CM21" s="39">
        <v>0.056</v>
      </c>
      <c r="CN21" s="39">
        <v>0.055</v>
      </c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</row>
    <row r="22" spans="1:118" ht="13.5">
      <c r="A22" s="2"/>
      <c r="B22" s="97"/>
      <c r="C22" s="98" t="s">
        <v>174</v>
      </c>
      <c r="D22" s="99">
        <f>SUM(E22:Y22)</f>
        <v>14999999</v>
      </c>
      <c r="E22" s="68">
        <f aca="true" t="shared" si="39" ref="E22:AH22">INDEX($BC$20:$BI$54,E17,IF($I$5="定額法",1,6))</f>
        <v>885000</v>
      </c>
      <c r="F22" s="70">
        <f t="shared" si="39"/>
        <v>885000</v>
      </c>
      <c r="G22" s="70">
        <f t="shared" si="39"/>
        <v>885000</v>
      </c>
      <c r="H22" s="70">
        <f t="shared" si="39"/>
        <v>885000</v>
      </c>
      <c r="I22" s="70">
        <f t="shared" si="39"/>
        <v>885000</v>
      </c>
      <c r="J22" s="70">
        <f t="shared" si="39"/>
        <v>885000</v>
      </c>
      <c r="K22" s="70">
        <f t="shared" si="39"/>
        <v>885000</v>
      </c>
      <c r="L22" s="70">
        <f t="shared" si="39"/>
        <v>885000</v>
      </c>
      <c r="M22" s="70">
        <f t="shared" si="39"/>
        <v>885000</v>
      </c>
      <c r="N22" s="70">
        <f t="shared" si="39"/>
        <v>885000</v>
      </c>
      <c r="O22" s="70">
        <f t="shared" si="39"/>
        <v>885000</v>
      </c>
      <c r="P22" s="70">
        <f t="shared" si="39"/>
        <v>885000</v>
      </c>
      <c r="Q22" s="70">
        <f t="shared" si="39"/>
        <v>885000</v>
      </c>
      <c r="R22" s="70">
        <f t="shared" si="39"/>
        <v>885000</v>
      </c>
      <c r="S22" s="70">
        <f t="shared" si="39"/>
        <v>885000</v>
      </c>
      <c r="T22" s="70">
        <f t="shared" si="39"/>
        <v>885000</v>
      </c>
      <c r="U22" s="70">
        <f t="shared" si="39"/>
        <v>839999</v>
      </c>
      <c r="V22" s="70">
        <f t="shared" si="39"/>
        <v>0</v>
      </c>
      <c r="W22" s="70">
        <f t="shared" si="39"/>
        <v>0</v>
      </c>
      <c r="X22" s="70">
        <f t="shared" si="39"/>
        <v>0</v>
      </c>
      <c r="Y22" s="70">
        <f t="shared" si="39"/>
        <v>0</v>
      </c>
      <c r="Z22" s="70">
        <f t="shared" si="39"/>
        <v>0</v>
      </c>
      <c r="AA22" s="70">
        <f t="shared" si="39"/>
        <v>0</v>
      </c>
      <c r="AB22" s="70">
        <f t="shared" si="39"/>
        <v>0</v>
      </c>
      <c r="AC22" s="70">
        <f t="shared" si="39"/>
        <v>0</v>
      </c>
      <c r="AD22" s="70">
        <f t="shared" si="39"/>
        <v>0</v>
      </c>
      <c r="AE22" s="70">
        <f t="shared" si="39"/>
        <v>0</v>
      </c>
      <c r="AF22" s="70">
        <f t="shared" si="39"/>
        <v>0</v>
      </c>
      <c r="AG22" s="70">
        <f t="shared" si="39"/>
        <v>0</v>
      </c>
      <c r="AH22" s="70">
        <f t="shared" si="39"/>
        <v>0</v>
      </c>
      <c r="AI22" s="161"/>
      <c r="AJ22">
        <v>3</v>
      </c>
      <c r="AK22">
        <f t="shared" si="26"/>
        <v>1</v>
      </c>
      <c r="AL22">
        <f t="shared" si="27"/>
        <v>1</v>
      </c>
      <c r="AM22">
        <f t="shared" si="7"/>
        <v>0</v>
      </c>
      <c r="AN22" s="19">
        <f t="shared" si="28"/>
        <v>41974</v>
      </c>
      <c r="AO22" s="13">
        <f t="shared" si="29"/>
        <v>31</v>
      </c>
      <c r="AP22" s="15">
        <f t="shared" si="8"/>
        <v>0.09154</v>
      </c>
      <c r="AQ22">
        <f t="shared" si="9"/>
        <v>3405</v>
      </c>
      <c r="AR22">
        <f t="shared" si="10"/>
        <v>32</v>
      </c>
      <c r="AS22" s="20">
        <v>0.08</v>
      </c>
      <c r="AT22" s="14">
        <f t="shared" si="11"/>
        <v>108960</v>
      </c>
      <c r="AU22" s="14">
        <f t="shared" si="12"/>
        <v>8716</v>
      </c>
      <c r="AV22" s="14">
        <f t="shared" si="13"/>
        <v>0</v>
      </c>
      <c r="AW22" s="13">
        <f t="shared" si="14"/>
        <v>0</v>
      </c>
      <c r="AX22" s="13">
        <f t="shared" si="15"/>
        <v>0</v>
      </c>
      <c r="AY22" s="13">
        <f t="shared" si="30"/>
        <v>0</v>
      </c>
      <c r="BA22" t="s">
        <v>32</v>
      </c>
      <c r="BB22">
        <v>3</v>
      </c>
      <c r="BC22" s="87">
        <f t="shared" si="31"/>
        <v>885000</v>
      </c>
      <c r="BD22" s="181">
        <f t="shared" si="32"/>
        <v>12345000</v>
      </c>
      <c r="BE22" s="50">
        <f t="shared" si="33"/>
        <v>0</v>
      </c>
      <c r="BF22" s="50">
        <f t="shared" si="34"/>
        <v>1376925.48</v>
      </c>
      <c r="BG22" s="50">
        <f aca="true" t="shared" si="40" ref="BG22:BG54">BG21+($I$4-BG21)*$I$7</f>
        <v>4708065.48</v>
      </c>
      <c r="BH22" s="87">
        <f t="shared" si="35"/>
        <v>1376925.48</v>
      </c>
      <c r="BI22" s="87">
        <f t="shared" si="36"/>
        <v>10291934.52</v>
      </c>
      <c r="BJ22">
        <f>ROUNDDOWN(ROUNDDOWN(BK22*2/3,-3)*$I$13,-2)</f>
        <v>99800</v>
      </c>
      <c r="BK22">
        <f t="shared" si="37"/>
        <v>10700291</v>
      </c>
      <c r="BL22" s="54">
        <f t="shared" si="16"/>
        <v>1794176</v>
      </c>
      <c r="BM22" s="54">
        <f t="shared" si="17"/>
        <v>12500</v>
      </c>
      <c r="BN22" s="13"/>
      <c r="BO22" s="19">
        <f>DATE(YEAR(BO21),MONTH(BO21)+1,1)</f>
        <v>41974</v>
      </c>
      <c r="BP22">
        <f t="shared" si="18"/>
        <v>1</v>
      </c>
      <c r="BQ22">
        <v>3</v>
      </c>
      <c r="BR22" s="16">
        <f>BS22+BT22</f>
        <v>77221.04406692708</v>
      </c>
      <c r="BS22" s="16">
        <f t="shared" si="19"/>
        <v>57411.93982782814</v>
      </c>
      <c r="BT22" s="14">
        <f t="shared" si="20"/>
        <v>19809.104239098942</v>
      </c>
      <c r="BU22" s="14">
        <f t="shared" si="38"/>
        <v>11828050.603631541</v>
      </c>
      <c r="BV22" s="13"/>
      <c r="BW22" s="19">
        <f>DATE(YEAR(BW21),MONTH(BW21)+1,1)</f>
        <v>41760</v>
      </c>
      <c r="BX22">
        <f t="shared" si="21"/>
        <v>1</v>
      </c>
      <c r="BY22">
        <v>3</v>
      </c>
      <c r="BZ22" s="16">
        <f>CA22+CB22</f>
        <v>0</v>
      </c>
      <c r="CA22" s="16">
        <f t="shared" si="22"/>
        <v>0</v>
      </c>
      <c r="CB22" s="14">
        <f t="shared" si="23"/>
        <v>0</v>
      </c>
      <c r="CC22" s="14">
        <f>CC21-CA22</f>
        <v>0</v>
      </c>
      <c r="CD22" s="13"/>
      <c r="CE22" s="35">
        <v>19</v>
      </c>
      <c r="CF22" s="36">
        <v>0.105</v>
      </c>
      <c r="CG22" s="37">
        <v>0.112</v>
      </c>
      <c r="CH22" s="38">
        <v>0.03693</v>
      </c>
      <c r="CI22" s="36">
        <v>0.132</v>
      </c>
      <c r="CJ22" s="37">
        <v>0.143</v>
      </c>
      <c r="CK22" s="38">
        <v>0.02616</v>
      </c>
      <c r="CL22" s="39">
        <v>0.114</v>
      </c>
      <c r="CM22" s="39">
        <v>0.053</v>
      </c>
      <c r="CN22" s="39">
        <v>0.052</v>
      </c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</row>
    <row r="23" spans="1:118" ht="13.5">
      <c r="A23" s="2"/>
      <c r="B23" s="97"/>
      <c r="C23" s="104" t="s">
        <v>56</v>
      </c>
      <c r="D23" s="105">
        <f aca="true" t="shared" si="41" ref="D23:D41">SUM(E23:Y23)</f>
        <v>3045000</v>
      </c>
      <c r="E23" s="71">
        <f>C4*F12/100+VLOOKUP($C$2,$AU$3:$AV$9,2)</f>
        <v>145000</v>
      </c>
      <c r="F23" s="71">
        <f>E23</f>
        <v>145000</v>
      </c>
      <c r="G23" s="71">
        <f aca="true" t="shared" si="42" ref="G23:AH25">F23</f>
        <v>145000</v>
      </c>
      <c r="H23" s="71">
        <f t="shared" si="42"/>
        <v>145000</v>
      </c>
      <c r="I23" s="71">
        <f t="shared" si="42"/>
        <v>145000</v>
      </c>
      <c r="J23" s="71">
        <f t="shared" si="42"/>
        <v>145000</v>
      </c>
      <c r="K23" s="71">
        <f t="shared" si="42"/>
        <v>145000</v>
      </c>
      <c r="L23" s="71">
        <f t="shared" si="42"/>
        <v>145000</v>
      </c>
      <c r="M23" s="71">
        <f t="shared" si="42"/>
        <v>145000</v>
      </c>
      <c r="N23" s="71">
        <f t="shared" si="42"/>
        <v>145000</v>
      </c>
      <c r="O23" s="71">
        <f t="shared" si="42"/>
        <v>145000</v>
      </c>
      <c r="P23" s="71">
        <f t="shared" si="42"/>
        <v>145000</v>
      </c>
      <c r="Q23" s="71">
        <f t="shared" si="42"/>
        <v>145000</v>
      </c>
      <c r="R23" s="71">
        <f t="shared" si="42"/>
        <v>145000</v>
      </c>
      <c r="S23" s="71">
        <f t="shared" si="42"/>
        <v>145000</v>
      </c>
      <c r="T23" s="71">
        <f t="shared" si="42"/>
        <v>145000</v>
      </c>
      <c r="U23" s="71">
        <f t="shared" si="42"/>
        <v>145000</v>
      </c>
      <c r="V23" s="71">
        <f t="shared" si="42"/>
        <v>145000</v>
      </c>
      <c r="W23" s="71">
        <f t="shared" si="42"/>
        <v>145000</v>
      </c>
      <c r="X23" s="71">
        <f t="shared" si="42"/>
        <v>145000</v>
      </c>
      <c r="Y23" s="71">
        <f t="shared" si="42"/>
        <v>145000</v>
      </c>
      <c r="Z23" s="71">
        <f t="shared" si="42"/>
        <v>145000</v>
      </c>
      <c r="AA23" s="71">
        <f t="shared" si="42"/>
        <v>145000</v>
      </c>
      <c r="AB23" s="71">
        <f t="shared" si="42"/>
        <v>145000</v>
      </c>
      <c r="AC23" s="71">
        <f t="shared" si="42"/>
        <v>145000</v>
      </c>
      <c r="AD23" s="71">
        <f t="shared" si="42"/>
        <v>145000</v>
      </c>
      <c r="AE23" s="71">
        <f t="shared" si="42"/>
        <v>145000</v>
      </c>
      <c r="AF23" s="71">
        <f t="shared" si="42"/>
        <v>145000</v>
      </c>
      <c r="AG23" s="71">
        <f t="shared" si="42"/>
        <v>145000</v>
      </c>
      <c r="AH23" s="71">
        <f t="shared" si="42"/>
        <v>145000</v>
      </c>
      <c r="AI23" s="161"/>
      <c r="AJ23">
        <v>4</v>
      </c>
      <c r="AK23">
        <f t="shared" si="26"/>
        <v>1</v>
      </c>
      <c r="AL23">
        <f t="shared" si="27"/>
        <v>1</v>
      </c>
      <c r="AM23">
        <f t="shared" si="7"/>
        <v>0</v>
      </c>
      <c r="AN23" s="19">
        <f t="shared" si="28"/>
        <v>42005</v>
      </c>
      <c r="AO23" s="13">
        <f t="shared" si="29"/>
        <v>31</v>
      </c>
      <c r="AP23" s="15">
        <f t="shared" si="8"/>
        <v>0.102485</v>
      </c>
      <c r="AQ23">
        <f t="shared" si="9"/>
        <v>3812</v>
      </c>
      <c r="AR23">
        <f t="shared" si="10"/>
        <v>32</v>
      </c>
      <c r="AS23" s="20">
        <v>0.08</v>
      </c>
      <c r="AT23" s="14">
        <f t="shared" si="11"/>
        <v>121984</v>
      </c>
      <c r="AU23" s="14">
        <f t="shared" si="12"/>
        <v>9758</v>
      </c>
      <c r="AV23" s="14">
        <f t="shared" si="13"/>
        <v>0</v>
      </c>
      <c r="AW23" s="13">
        <f t="shared" si="14"/>
        <v>0</v>
      </c>
      <c r="AX23" s="13">
        <f t="shared" si="15"/>
        <v>0</v>
      </c>
      <c r="AY23" s="13">
        <f t="shared" si="30"/>
        <v>0</v>
      </c>
      <c r="BA23" t="s">
        <v>152</v>
      </c>
      <c r="BB23">
        <v>4</v>
      </c>
      <c r="BC23" s="87">
        <f t="shared" si="31"/>
        <v>885000</v>
      </c>
      <c r="BD23" s="181">
        <f t="shared" si="32"/>
        <v>11460000</v>
      </c>
      <c r="BE23" s="50">
        <f t="shared" si="33"/>
        <v>0</v>
      </c>
      <c r="BF23" s="50">
        <f t="shared" si="34"/>
        <v>1214448.27336</v>
      </c>
      <c r="BG23" s="50">
        <f t="shared" si="40"/>
        <v>5922513.75336</v>
      </c>
      <c r="BH23" s="87">
        <f t="shared" si="35"/>
        <v>1214448.27336</v>
      </c>
      <c r="BI23" s="87">
        <f t="shared" si="36"/>
        <v>9077486.24664</v>
      </c>
      <c r="BJ23">
        <f aca="true" t="shared" si="43" ref="BJ23:BJ54">ROUNDDOWN(ROUNDDOWN(BK23,-3)*$I$13,-2)</f>
        <v>130700</v>
      </c>
      <c r="BK23">
        <f t="shared" si="37"/>
        <v>9341354</v>
      </c>
      <c r="BL23" s="54">
        <f t="shared" si="16"/>
        <v>1785152</v>
      </c>
      <c r="BM23" s="54">
        <f t="shared" si="17"/>
        <v>12400</v>
      </c>
      <c r="BN23" s="13"/>
      <c r="BO23" s="19">
        <f>DATE(YEAR(BO22),MONTH(BO22)+1,1)</f>
        <v>42005</v>
      </c>
      <c r="BP23">
        <f t="shared" si="18"/>
        <v>1</v>
      </c>
      <c r="BQ23">
        <v>4</v>
      </c>
      <c r="BR23" s="16">
        <f>BS23+BT23</f>
        <v>77221.04406692708</v>
      </c>
      <c r="BS23" s="16">
        <f t="shared" si="19"/>
        <v>57507.62639420785</v>
      </c>
      <c r="BT23" s="14">
        <f t="shared" si="20"/>
        <v>19713.41767271923</v>
      </c>
      <c r="BU23" s="14">
        <f t="shared" si="38"/>
        <v>11770542.977237333</v>
      </c>
      <c r="BV23" s="13"/>
      <c r="BW23" s="19">
        <f>DATE(YEAR(BW22),MONTH(BW22)+1,1)</f>
        <v>41791</v>
      </c>
      <c r="BX23">
        <f t="shared" si="21"/>
        <v>1</v>
      </c>
      <c r="BY23">
        <v>4</v>
      </c>
      <c r="BZ23" s="16">
        <f>CA23+CB23</f>
        <v>0</v>
      </c>
      <c r="CA23" s="16">
        <f t="shared" si="22"/>
        <v>0</v>
      </c>
      <c r="CB23" s="14">
        <f t="shared" si="23"/>
        <v>0</v>
      </c>
      <c r="CC23" s="14">
        <f>CC22-CA23</f>
        <v>0</v>
      </c>
      <c r="CD23" s="13"/>
      <c r="CE23" s="35">
        <v>20</v>
      </c>
      <c r="CF23" s="36">
        <v>0.1</v>
      </c>
      <c r="CG23" s="37">
        <v>0.112</v>
      </c>
      <c r="CH23" s="38">
        <v>0.03486</v>
      </c>
      <c r="CI23" s="36">
        <v>0.125</v>
      </c>
      <c r="CJ23" s="37">
        <v>0.143</v>
      </c>
      <c r="CK23" s="38">
        <v>0.02517</v>
      </c>
      <c r="CL23" s="39">
        <v>0.109</v>
      </c>
      <c r="CM23" s="39">
        <v>0.05</v>
      </c>
      <c r="CN23" s="39">
        <v>0.05</v>
      </c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</row>
    <row r="24" spans="1:118" ht="13.5">
      <c r="A24" s="2"/>
      <c r="B24" s="97"/>
      <c r="C24" s="100" t="s">
        <v>69</v>
      </c>
      <c r="D24" s="101">
        <f t="shared" si="41"/>
        <v>1575000</v>
      </c>
      <c r="E24" s="71">
        <f>C4*F14/100</f>
        <v>75000</v>
      </c>
      <c r="F24" s="71">
        <f>E24</f>
        <v>75000</v>
      </c>
      <c r="G24" s="71">
        <f t="shared" si="42"/>
        <v>75000</v>
      </c>
      <c r="H24" s="71">
        <f t="shared" si="42"/>
        <v>75000</v>
      </c>
      <c r="I24" s="71">
        <f t="shared" si="42"/>
        <v>75000</v>
      </c>
      <c r="J24" s="71">
        <f t="shared" si="42"/>
        <v>75000</v>
      </c>
      <c r="K24" s="71">
        <f t="shared" si="42"/>
        <v>75000</v>
      </c>
      <c r="L24" s="71">
        <f t="shared" si="42"/>
        <v>75000</v>
      </c>
      <c r="M24" s="71">
        <f t="shared" si="42"/>
        <v>75000</v>
      </c>
      <c r="N24" s="71">
        <f t="shared" si="42"/>
        <v>75000</v>
      </c>
      <c r="O24" s="71">
        <f t="shared" si="42"/>
        <v>75000</v>
      </c>
      <c r="P24" s="71">
        <f t="shared" si="42"/>
        <v>75000</v>
      </c>
      <c r="Q24" s="71">
        <f t="shared" si="42"/>
        <v>75000</v>
      </c>
      <c r="R24" s="71">
        <f t="shared" si="42"/>
        <v>75000</v>
      </c>
      <c r="S24" s="71">
        <f t="shared" si="42"/>
        <v>75000</v>
      </c>
      <c r="T24" s="71">
        <f t="shared" si="42"/>
        <v>75000</v>
      </c>
      <c r="U24" s="71">
        <f t="shared" si="42"/>
        <v>75000</v>
      </c>
      <c r="V24" s="71">
        <f t="shared" si="42"/>
        <v>75000</v>
      </c>
      <c r="W24" s="71">
        <f t="shared" si="42"/>
        <v>75000</v>
      </c>
      <c r="X24" s="71">
        <f t="shared" si="42"/>
        <v>75000</v>
      </c>
      <c r="Y24" s="71">
        <f t="shared" si="42"/>
        <v>75000</v>
      </c>
      <c r="Z24" s="71">
        <f t="shared" si="42"/>
        <v>75000</v>
      </c>
      <c r="AA24" s="71">
        <f t="shared" si="42"/>
        <v>75000</v>
      </c>
      <c r="AB24" s="71">
        <f t="shared" si="42"/>
        <v>75000</v>
      </c>
      <c r="AC24" s="71">
        <f t="shared" si="42"/>
        <v>75000</v>
      </c>
      <c r="AD24" s="71">
        <f t="shared" si="42"/>
        <v>75000</v>
      </c>
      <c r="AE24" s="71">
        <f t="shared" si="42"/>
        <v>75000</v>
      </c>
      <c r="AF24" s="71">
        <f t="shared" si="42"/>
        <v>75000</v>
      </c>
      <c r="AG24" s="71">
        <f t="shared" si="42"/>
        <v>75000</v>
      </c>
      <c r="AH24" s="71">
        <f t="shared" si="42"/>
        <v>75000</v>
      </c>
      <c r="AI24" s="161"/>
      <c r="AJ24">
        <v>5</v>
      </c>
      <c r="AK24">
        <f t="shared" si="26"/>
        <v>1</v>
      </c>
      <c r="AL24">
        <f t="shared" si="27"/>
        <v>1</v>
      </c>
      <c r="AM24">
        <f t="shared" si="7"/>
        <v>0</v>
      </c>
      <c r="AN24" s="19">
        <f t="shared" si="28"/>
        <v>42036</v>
      </c>
      <c r="AO24" s="13">
        <f t="shared" si="29"/>
        <v>28</v>
      </c>
      <c r="AP24" s="15">
        <f t="shared" si="8"/>
        <v>0.11243500000000001</v>
      </c>
      <c r="AQ24">
        <f t="shared" si="9"/>
        <v>3777</v>
      </c>
      <c r="AR24">
        <f t="shared" si="10"/>
        <v>32</v>
      </c>
      <c r="AS24" s="20">
        <v>0.08</v>
      </c>
      <c r="AT24" s="14">
        <f t="shared" si="11"/>
        <v>120864</v>
      </c>
      <c r="AU24" s="14">
        <f t="shared" si="12"/>
        <v>9669</v>
      </c>
      <c r="AV24" s="14">
        <f t="shared" si="13"/>
        <v>0</v>
      </c>
      <c r="AW24" s="13">
        <f t="shared" si="14"/>
        <v>0</v>
      </c>
      <c r="AX24" s="13">
        <f t="shared" si="15"/>
        <v>0</v>
      </c>
      <c r="AY24" s="13">
        <f t="shared" si="30"/>
        <v>0</v>
      </c>
      <c r="BA24" t="s">
        <v>159</v>
      </c>
      <c r="BB24">
        <v>5</v>
      </c>
      <c r="BC24" s="87">
        <f t="shared" si="31"/>
        <v>885000</v>
      </c>
      <c r="BD24" s="181">
        <f t="shared" si="32"/>
        <v>10575000</v>
      </c>
      <c r="BE24" s="50">
        <f t="shared" si="33"/>
        <v>0</v>
      </c>
      <c r="BF24" s="50">
        <f t="shared" si="34"/>
        <v>1071143.37710352</v>
      </c>
      <c r="BG24" s="50">
        <f t="shared" si="40"/>
        <v>6993657.13046352</v>
      </c>
      <c r="BH24" s="87">
        <f t="shared" si="35"/>
        <v>1071143.37710352</v>
      </c>
      <c r="BI24" s="87">
        <f t="shared" si="36"/>
        <v>8006342.86953648</v>
      </c>
      <c r="BJ24">
        <f t="shared" si="43"/>
        <v>114100</v>
      </c>
      <c r="BK24">
        <f t="shared" si="37"/>
        <v>8155002</v>
      </c>
      <c r="BL24" s="54">
        <f t="shared" si="16"/>
        <v>1776256</v>
      </c>
      <c r="BM24" s="54">
        <f t="shared" si="17"/>
        <v>12400</v>
      </c>
      <c r="BN24" s="13"/>
      <c r="BO24" s="19">
        <f aca="true" t="shared" si="44" ref="BO24:BO85">DATE(YEAR(BO23),MONTH(BO23)+1,1)</f>
        <v>42036</v>
      </c>
      <c r="BP24">
        <f t="shared" si="18"/>
        <v>1</v>
      </c>
      <c r="BQ24">
        <v>5</v>
      </c>
      <c r="BR24" s="16">
        <f aca="true" t="shared" si="45" ref="BR24:BR84">BS24+BT24</f>
        <v>77221.04406692708</v>
      </c>
      <c r="BS24" s="16">
        <f t="shared" si="19"/>
        <v>57603.472438198194</v>
      </c>
      <c r="BT24" s="14">
        <f t="shared" si="20"/>
        <v>19617.571628728885</v>
      </c>
      <c r="BU24" s="14">
        <f t="shared" si="38"/>
        <v>11712939.504799135</v>
      </c>
      <c r="BV24" s="13"/>
      <c r="BW24" s="19">
        <f aca="true" t="shared" si="46" ref="BW24:BW87">DATE(YEAR(BW23),MONTH(BW23)+1,1)</f>
        <v>41821</v>
      </c>
      <c r="BX24">
        <f t="shared" si="21"/>
        <v>1</v>
      </c>
      <c r="BY24">
        <v>5</v>
      </c>
      <c r="BZ24" s="16">
        <f aca="true" t="shared" si="47" ref="BZ24:BZ87">CA24+CB24</f>
        <v>0</v>
      </c>
      <c r="CA24" s="16">
        <f t="shared" si="22"/>
        <v>0</v>
      </c>
      <c r="CB24" s="14">
        <f t="shared" si="23"/>
        <v>0</v>
      </c>
      <c r="CC24" s="14">
        <f>CC23-CA24</f>
        <v>0</v>
      </c>
      <c r="CD24" s="13"/>
      <c r="CE24" s="35">
        <v>21</v>
      </c>
      <c r="CF24" s="36">
        <v>0.095</v>
      </c>
      <c r="CG24" s="37">
        <v>0.1</v>
      </c>
      <c r="CH24" s="38">
        <v>0.03335</v>
      </c>
      <c r="CI24" s="36">
        <v>0.119</v>
      </c>
      <c r="CJ24" s="37">
        <v>0.125</v>
      </c>
      <c r="CK24" s="38">
        <v>0.02408</v>
      </c>
      <c r="CL24" s="39">
        <v>0.104</v>
      </c>
      <c r="CM24" s="39">
        <v>0.048</v>
      </c>
      <c r="CN24" s="39">
        <v>0.048</v>
      </c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</row>
    <row r="25" spans="1:118" ht="13.5">
      <c r="A25" s="2"/>
      <c r="B25" s="97"/>
      <c r="C25" s="106" t="s">
        <v>216</v>
      </c>
      <c r="D25" s="107">
        <f t="shared" si="41"/>
        <v>426300</v>
      </c>
      <c r="E25" s="73">
        <f>E23*F13/100</f>
        <v>20300</v>
      </c>
      <c r="F25" s="71">
        <f>E25</f>
        <v>20300</v>
      </c>
      <c r="G25" s="71">
        <f t="shared" si="42"/>
        <v>20300</v>
      </c>
      <c r="H25" s="71">
        <f t="shared" si="42"/>
        <v>20300</v>
      </c>
      <c r="I25" s="71">
        <f t="shared" si="42"/>
        <v>20300</v>
      </c>
      <c r="J25" s="71">
        <f t="shared" si="42"/>
        <v>20300</v>
      </c>
      <c r="K25" s="71">
        <f t="shared" si="42"/>
        <v>20300</v>
      </c>
      <c r="L25" s="71">
        <f t="shared" si="42"/>
        <v>20300</v>
      </c>
      <c r="M25" s="71">
        <f t="shared" si="42"/>
        <v>20300</v>
      </c>
      <c r="N25" s="71">
        <f t="shared" si="42"/>
        <v>20300</v>
      </c>
      <c r="O25" s="71">
        <f t="shared" si="42"/>
        <v>20300</v>
      </c>
      <c r="P25" s="71">
        <f t="shared" si="42"/>
        <v>20300</v>
      </c>
      <c r="Q25" s="71">
        <f t="shared" si="42"/>
        <v>20300</v>
      </c>
      <c r="R25" s="71">
        <f t="shared" si="42"/>
        <v>20300</v>
      </c>
      <c r="S25" s="71">
        <f t="shared" si="42"/>
        <v>20300</v>
      </c>
      <c r="T25" s="71">
        <f t="shared" si="42"/>
        <v>20300</v>
      </c>
      <c r="U25" s="71">
        <f t="shared" si="42"/>
        <v>20300</v>
      </c>
      <c r="V25" s="71">
        <f t="shared" si="42"/>
        <v>20300</v>
      </c>
      <c r="W25" s="71">
        <f t="shared" si="42"/>
        <v>20300</v>
      </c>
      <c r="X25" s="71">
        <f t="shared" si="42"/>
        <v>20300</v>
      </c>
      <c r="Y25" s="71">
        <f t="shared" si="42"/>
        <v>20300</v>
      </c>
      <c r="Z25" s="71">
        <f t="shared" si="42"/>
        <v>20300</v>
      </c>
      <c r="AA25" s="71">
        <f t="shared" si="42"/>
        <v>20300</v>
      </c>
      <c r="AB25" s="71">
        <f t="shared" si="42"/>
        <v>20300</v>
      </c>
      <c r="AC25" s="71">
        <f t="shared" si="42"/>
        <v>20300</v>
      </c>
      <c r="AD25" s="71">
        <f t="shared" si="42"/>
        <v>20300</v>
      </c>
      <c r="AE25" s="71">
        <f t="shared" si="42"/>
        <v>20300</v>
      </c>
      <c r="AF25" s="71">
        <f t="shared" si="42"/>
        <v>20300</v>
      </c>
      <c r="AG25" s="71">
        <f t="shared" si="42"/>
        <v>20300</v>
      </c>
      <c r="AH25" s="71">
        <f t="shared" si="42"/>
        <v>20300</v>
      </c>
      <c r="AI25" s="161"/>
      <c r="AJ25">
        <v>6</v>
      </c>
      <c r="AK25">
        <f t="shared" si="26"/>
        <v>1</v>
      </c>
      <c r="AL25">
        <f t="shared" si="27"/>
        <v>1</v>
      </c>
      <c r="AM25">
        <f t="shared" si="7"/>
        <v>0</v>
      </c>
      <c r="AN25" s="19">
        <f t="shared" si="28"/>
        <v>42064</v>
      </c>
      <c r="AO25" s="13">
        <f t="shared" si="29"/>
        <v>31</v>
      </c>
      <c r="AP25" s="15">
        <f t="shared" si="8"/>
        <v>0.132335</v>
      </c>
      <c r="AQ25">
        <f t="shared" si="9"/>
        <v>4922</v>
      </c>
      <c r="AR25">
        <f t="shared" si="10"/>
        <v>32</v>
      </c>
      <c r="AS25" s="20">
        <v>0.08</v>
      </c>
      <c r="AT25" s="14">
        <f t="shared" si="11"/>
        <v>157504</v>
      </c>
      <c r="AU25" s="14">
        <f t="shared" si="12"/>
        <v>12600</v>
      </c>
      <c r="AV25" s="14">
        <f t="shared" si="13"/>
        <v>0</v>
      </c>
      <c r="AW25" s="13">
        <f t="shared" si="14"/>
        <v>0</v>
      </c>
      <c r="AX25" s="13">
        <f t="shared" si="15"/>
        <v>0</v>
      </c>
      <c r="AY25" s="13">
        <f t="shared" si="30"/>
        <v>0</v>
      </c>
      <c r="BA25" t="s">
        <v>33</v>
      </c>
      <c r="BB25">
        <v>6</v>
      </c>
      <c r="BC25" s="87">
        <f t="shared" si="31"/>
        <v>885000</v>
      </c>
      <c r="BD25" s="181">
        <f t="shared" si="32"/>
        <v>9690000</v>
      </c>
      <c r="BE25" s="50">
        <f t="shared" si="33"/>
        <v>0</v>
      </c>
      <c r="BF25" s="50">
        <f t="shared" si="34"/>
        <v>944748.4586053046</v>
      </c>
      <c r="BG25" s="50">
        <f t="shared" si="40"/>
        <v>7938405.589068824</v>
      </c>
      <c r="BH25" s="87">
        <f t="shared" si="35"/>
        <v>944748.4586053046</v>
      </c>
      <c r="BI25" s="87">
        <f t="shared" si="36"/>
        <v>7061594.410931176</v>
      </c>
      <c r="BJ25">
        <f t="shared" si="43"/>
        <v>99600</v>
      </c>
      <c r="BK25">
        <f t="shared" si="37"/>
        <v>7119316</v>
      </c>
      <c r="BL25" s="54">
        <f t="shared" si="16"/>
        <v>1771680</v>
      </c>
      <c r="BM25" s="54">
        <f t="shared" si="17"/>
        <v>12300</v>
      </c>
      <c r="BN25" s="13"/>
      <c r="BO25" s="19">
        <f t="shared" si="44"/>
        <v>42064</v>
      </c>
      <c r="BP25">
        <f t="shared" si="18"/>
        <v>1</v>
      </c>
      <c r="BQ25">
        <v>6</v>
      </c>
      <c r="BR25" s="16">
        <f t="shared" si="45"/>
        <v>77221.04406692708</v>
      </c>
      <c r="BS25" s="16">
        <f t="shared" si="19"/>
        <v>57699.47822559519</v>
      </c>
      <c r="BT25" s="14">
        <f t="shared" si="20"/>
        <v>19521.56584133189</v>
      </c>
      <c r="BU25" s="14">
        <f t="shared" si="38"/>
        <v>11655240.02657354</v>
      </c>
      <c r="BV25" s="13"/>
      <c r="BW25" s="19">
        <f t="shared" si="46"/>
        <v>41852</v>
      </c>
      <c r="BX25">
        <f t="shared" si="21"/>
        <v>1</v>
      </c>
      <c r="BY25">
        <v>6</v>
      </c>
      <c r="BZ25" s="16">
        <f t="shared" si="47"/>
        <v>0</v>
      </c>
      <c r="CA25" s="16">
        <f t="shared" si="22"/>
        <v>0</v>
      </c>
      <c r="CB25" s="14">
        <f t="shared" si="23"/>
        <v>0</v>
      </c>
      <c r="CC25" s="14">
        <f>CC24-CA25</f>
        <v>0</v>
      </c>
      <c r="CD25" s="13"/>
      <c r="CE25" s="35">
        <v>22</v>
      </c>
      <c r="CF25" s="36">
        <v>0.091</v>
      </c>
      <c r="CG25" s="37">
        <v>0.1</v>
      </c>
      <c r="CH25" s="38">
        <v>0.03182</v>
      </c>
      <c r="CI25" s="36">
        <v>0.114</v>
      </c>
      <c r="CJ25" s="37">
        <v>0.125</v>
      </c>
      <c r="CK25" s="38">
        <v>0.02296</v>
      </c>
      <c r="CL25" s="39">
        <v>0.099</v>
      </c>
      <c r="CM25" s="39">
        <v>0.046</v>
      </c>
      <c r="CN25" s="39">
        <v>0.046</v>
      </c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</row>
    <row r="26" spans="1:92" ht="13.5">
      <c r="A26" s="2"/>
      <c r="B26" s="97"/>
      <c r="C26" s="100" t="s">
        <v>201</v>
      </c>
      <c r="D26" s="101">
        <f t="shared" si="41"/>
        <v>1540000</v>
      </c>
      <c r="E26" s="72">
        <f aca="true" t="shared" si="48" ref="E26:AH26">SUMIF($AL$20:$AL$439,E17,$AY$20:$AY$439)</f>
        <v>140000</v>
      </c>
      <c r="F26" s="72">
        <f t="shared" si="48"/>
        <v>70000</v>
      </c>
      <c r="G26" s="72">
        <f t="shared" si="48"/>
        <v>70000</v>
      </c>
      <c r="H26" s="72">
        <f t="shared" si="48"/>
        <v>70000</v>
      </c>
      <c r="I26" s="72">
        <f t="shared" si="48"/>
        <v>70000</v>
      </c>
      <c r="J26" s="72">
        <f t="shared" si="48"/>
        <v>70000</v>
      </c>
      <c r="K26" s="72">
        <f t="shared" si="48"/>
        <v>70000</v>
      </c>
      <c r="L26" s="72">
        <f t="shared" si="48"/>
        <v>70000</v>
      </c>
      <c r="M26" s="72">
        <f t="shared" si="48"/>
        <v>70000</v>
      </c>
      <c r="N26" s="72">
        <f t="shared" si="48"/>
        <v>70000</v>
      </c>
      <c r="O26" s="72">
        <f t="shared" si="48"/>
        <v>70000</v>
      </c>
      <c r="P26" s="72">
        <f t="shared" si="48"/>
        <v>70000</v>
      </c>
      <c r="Q26" s="72">
        <f t="shared" si="48"/>
        <v>70000</v>
      </c>
      <c r="R26" s="72">
        <f t="shared" si="48"/>
        <v>70000</v>
      </c>
      <c r="S26" s="72">
        <f t="shared" si="48"/>
        <v>70000</v>
      </c>
      <c r="T26" s="72">
        <f t="shared" si="48"/>
        <v>70000</v>
      </c>
      <c r="U26" s="72">
        <f t="shared" si="48"/>
        <v>70000</v>
      </c>
      <c r="V26" s="72">
        <f t="shared" si="48"/>
        <v>70000</v>
      </c>
      <c r="W26" s="72">
        <f t="shared" si="48"/>
        <v>70000</v>
      </c>
      <c r="X26" s="72">
        <f t="shared" si="48"/>
        <v>70000</v>
      </c>
      <c r="Y26" s="72">
        <f t="shared" si="48"/>
        <v>70000</v>
      </c>
      <c r="Z26" s="72">
        <f t="shared" si="48"/>
        <v>70000</v>
      </c>
      <c r="AA26" s="72">
        <f t="shared" si="48"/>
        <v>70000</v>
      </c>
      <c r="AB26" s="72">
        <f t="shared" si="48"/>
        <v>70000</v>
      </c>
      <c r="AC26" s="72">
        <f t="shared" si="48"/>
        <v>70000</v>
      </c>
      <c r="AD26" s="72">
        <f t="shared" si="48"/>
        <v>70000</v>
      </c>
      <c r="AE26" s="72">
        <f t="shared" si="48"/>
        <v>70000</v>
      </c>
      <c r="AF26" s="72">
        <f t="shared" si="48"/>
        <v>70000</v>
      </c>
      <c r="AG26" s="72">
        <f t="shared" si="48"/>
        <v>70000</v>
      </c>
      <c r="AH26" s="72">
        <f t="shared" si="48"/>
        <v>70000</v>
      </c>
      <c r="AI26" s="162"/>
      <c r="AJ26">
        <v>7</v>
      </c>
      <c r="AK26">
        <f t="shared" si="26"/>
        <v>1</v>
      </c>
      <c r="AL26">
        <f t="shared" si="27"/>
        <v>1</v>
      </c>
      <c r="AM26">
        <f t="shared" si="7"/>
        <v>1</v>
      </c>
      <c r="AN26" s="19">
        <f t="shared" si="28"/>
        <v>42095</v>
      </c>
      <c r="AO26" s="13">
        <f t="shared" si="29"/>
        <v>30</v>
      </c>
      <c r="AP26" s="15">
        <f t="shared" si="8"/>
        <v>0.15323</v>
      </c>
      <c r="AQ26">
        <f t="shared" si="9"/>
        <v>5516</v>
      </c>
      <c r="AR26">
        <f t="shared" si="10"/>
        <v>32</v>
      </c>
      <c r="AS26" s="20">
        <v>0.08</v>
      </c>
      <c r="AT26" s="14">
        <f t="shared" si="11"/>
        <v>176512</v>
      </c>
      <c r="AU26" s="14">
        <f t="shared" si="12"/>
        <v>14120</v>
      </c>
      <c r="AV26" s="14">
        <f t="shared" si="13"/>
        <v>131000</v>
      </c>
      <c r="AW26" s="13">
        <f t="shared" si="14"/>
        <v>0</v>
      </c>
      <c r="AX26" s="13">
        <f t="shared" si="15"/>
        <v>0</v>
      </c>
      <c r="AY26" s="13">
        <f t="shared" si="30"/>
        <v>70000</v>
      </c>
      <c r="BA26" t="s">
        <v>159</v>
      </c>
      <c r="BB26">
        <v>7</v>
      </c>
      <c r="BC26" s="87">
        <f t="shared" si="31"/>
        <v>885000</v>
      </c>
      <c r="BD26" s="181">
        <f t="shared" si="32"/>
        <v>8805000</v>
      </c>
      <c r="BE26" s="50">
        <f t="shared" si="33"/>
        <v>0</v>
      </c>
      <c r="BF26" s="50">
        <f t="shared" si="34"/>
        <v>833268.1404898787</v>
      </c>
      <c r="BG26" s="50">
        <f t="shared" si="40"/>
        <v>8771673.729558703</v>
      </c>
      <c r="BH26" s="87">
        <f t="shared" si="35"/>
        <v>833268.1404898787</v>
      </c>
      <c r="BI26" s="87">
        <f t="shared" si="36"/>
        <v>6228326.2704412965</v>
      </c>
      <c r="BJ26">
        <f t="shared" si="43"/>
        <v>87000</v>
      </c>
      <c r="BK26">
        <f t="shared" si="37"/>
        <v>6215162</v>
      </c>
      <c r="BL26" s="54">
        <f t="shared" si="16"/>
        <v>1758528</v>
      </c>
      <c r="BM26" s="54">
        <f t="shared" si="17"/>
        <v>12300</v>
      </c>
      <c r="BN26" s="13"/>
      <c r="BO26" s="19">
        <f t="shared" si="44"/>
        <v>42095</v>
      </c>
      <c r="BP26">
        <f t="shared" si="18"/>
        <v>1</v>
      </c>
      <c r="BQ26">
        <v>7</v>
      </c>
      <c r="BR26" s="16">
        <f t="shared" si="45"/>
        <v>77221.04406692708</v>
      </c>
      <c r="BS26" s="16">
        <f t="shared" si="19"/>
        <v>57795.64402263785</v>
      </c>
      <c r="BT26" s="14">
        <f t="shared" si="20"/>
        <v>19425.400044289225</v>
      </c>
      <c r="BU26" s="14">
        <f t="shared" si="38"/>
        <v>11597444.382550903</v>
      </c>
      <c r="BV26" s="13"/>
      <c r="BW26" s="19">
        <f t="shared" si="46"/>
        <v>41883</v>
      </c>
      <c r="BX26">
        <f t="shared" si="21"/>
        <v>1</v>
      </c>
      <c r="BY26">
        <v>7</v>
      </c>
      <c r="BZ26" s="16">
        <f t="shared" si="47"/>
        <v>0</v>
      </c>
      <c r="CA26" s="16">
        <f t="shared" si="22"/>
        <v>0</v>
      </c>
      <c r="CB26" s="14">
        <f t="shared" si="23"/>
        <v>0</v>
      </c>
      <c r="CC26" s="14">
        <f aca="true" t="shared" si="49" ref="CC26:CC85">CC25-CA26</f>
        <v>0</v>
      </c>
      <c r="CD26" s="13"/>
      <c r="CE26" s="35">
        <v>23</v>
      </c>
      <c r="CF26" s="36">
        <v>0.087</v>
      </c>
      <c r="CG26" s="37">
        <v>0.091</v>
      </c>
      <c r="CH26" s="38">
        <v>0.03052</v>
      </c>
      <c r="CI26" s="36">
        <v>0.109</v>
      </c>
      <c r="CJ26" s="37">
        <v>0.112</v>
      </c>
      <c r="CK26" s="38">
        <v>0.02226</v>
      </c>
      <c r="CL26" s="39">
        <v>0.095</v>
      </c>
      <c r="CM26" s="39">
        <v>0.044</v>
      </c>
      <c r="CN26" s="39">
        <v>0.044</v>
      </c>
    </row>
    <row r="27" spans="1:92" ht="13.5">
      <c r="A27" s="2"/>
      <c r="B27" s="97"/>
      <c r="C27" s="100" t="s">
        <v>202</v>
      </c>
      <c r="D27" s="101">
        <f t="shared" si="41"/>
        <v>1284600</v>
      </c>
      <c r="E27" s="52">
        <f aca="true" t="shared" si="50" ref="E27:AH27">SUMIF($AL$20:$AL$439,E17,$AV$20:$AV$439)</f>
        <v>131000</v>
      </c>
      <c r="F27" s="52">
        <f t="shared" si="50"/>
        <v>114300</v>
      </c>
      <c r="G27" s="52">
        <f t="shared" si="50"/>
        <v>99800</v>
      </c>
      <c r="H27" s="52">
        <f t="shared" si="50"/>
        <v>130700</v>
      </c>
      <c r="I27" s="52">
        <f t="shared" si="50"/>
        <v>114100</v>
      </c>
      <c r="J27" s="52">
        <f t="shared" si="50"/>
        <v>99600</v>
      </c>
      <c r="K27" s="52">
        <f t="shared" si="50"/>
        <v>87000</v>
      </c>
      <c r="L27" s="52">
        <f t="shared" si="50"/>
        <v>75900</v>
      </c>
      <c r="M27" s="52">
        <f t="shared" si="50"/>
        <v>66300</v>
      </c>
      <c r="N27" s="52">
        <f t="shared" si="50"/>
        <v>57800</v>
      </c>
      <c r="O27" s="52">
        <f t="shared" si="50"/>
        <v>50500</v>
      </c>
      <c r="P27" s="52">
        <f t="shared" si="50"/>
        <v>44100</v>
      </c>
      <c r="Q27" s="52">
        <f t="shared" si="50"/>
        <v>38500</v>
      </c>
      <c r="R27" s="52">
        <f t="shared" si="50"/>
        <v>33600</v>
      </c>
      <c r="S27" s="52">
        <f t="shared" si="50"/>
        <v>29300</v>
      </c>
      <c r="T27" s="52">
        <f t="shared" si="50"/>
        <v>25600</v>
      </c>
      <c r="U27" s="52">
        <f t="shared" si="50"/>
        <v>22300</v>
      </c>
      <c r="V27" s="52">
        <f t="shared" si="50"/>
        <v>19500</v>
      </c>
      <c r="W27" s="52">
        <f t="shared" si="50"/>
        <v>17000</v>
      </c>
      <c r="X27" s="52">
        <f t="shared" si="50"/>
        <v>14800</v>
      </c>
      <c r="Y27" s="52">
        <f t="shared" si="50"/>
        <v>12900</v>
      </c>
      <c r="Z27" s="52">
        <f t="shared" si="50"/>
        <v>11300</v>
      </c>
      <c r="AA27" s="52">
        <f t="shared" si="50"/>
        <v>10500</v>
      </c>
      <c r="AB27" s="52">
        <f t="shared" si="50"/>
        <v>10500</v>
      </c>
      <c r="AC27" s="52">
        <f t="shared" si="50"/>
        <v>10500</v>
      </c>
      <c r="AD27" s="52">
        <f t="shared" si="50"/>
        <v>10500</v>
      </c>
      <c r="AE27" s="52">
        <f t="shared" si="50"/>
        <v>10500</v>
      </c>
      <c r="AF27" s="52">
        <f t="shared" si="50"/>
        <v>10500</v>
      </c>
      <c r="AG27" s="52">
        <f t="shared" si="50"/>
        <v>10500</v>
      </c>
      <c r="AH27" s="52">
        <f t="shared" si="50"/>
        <v>10500</v>
      </c>
      <c r="AI27" s="163"/>
      <c r="AJ27">
        <v>8</v>
      </c>
      <c r="AK27">
        <f t="shared" si="26"/>
        <v>1</v>
      </c>
      <c r="AL27">
        <f t="shared" si="27"/>
        <v>1</v>
      </c>
      <c r="AM27">
        <f t="shared" si="7"/>
        <v>1</v>
      </c>
      <c r="AN27" s="19">
        <f t="shared" si="28"/>
        <v>42125</v>
      </c>
      <c r="AO27" s="13">
        <f t="shared" si="29"/>
        <v>31</v>
      </c>
      <c r="AP27" s="15">
        <f t="shared" si="8"/>
        <v>0.16318</v>
      </c>
      <c r="AQ27">
        <f t="shared" si="9"/>
        <v>6070</v>
      </c>
      <c r="AR27">
        <f t="shared" si="10"/>
        <v>32</v>
      </c>
      <c r="AS27" s="20">
        <v>0.08</v>
      </c>
      <c r="AT27" s="14">
        <f t="shared" si="11"/>
        <v>194240</v>
      </c>
      <c r="AU27" s="14">
        <f t="shared" si="12"/>
        <v>15539</v>
      </c>
      <c r="AV27" s="14">
        <f t="shared" si="13"/>
        <v>0</v>
      </c>
      <c r="AW27" s="13">
        <f t="shared" si="14"/>
        <v>0</v>
      </c>
      <c r="AX27" s="13">
        <f t="shared" si="15"/>
        <v>0</v>
      </c>
      <c r="AY27" s="13">
        <f t="shared" si="30"/>
        <v>0</v>
      </c>
      <c r="BA27" t="s">
        <v>159</v>
      </c>
      <c r="BB27">
        <v>8</v>
      </c>
      <c r="BC27" s="87">
        <f t="shared" si="31"/>
        <v>885000</v>
      </c>
      <c r="BD27" s="181">
        <f t="shared" si="32"/>
        <v>7920000</v>
      </c>
      <c r="BE27" s="50">
        <f t="shared" si="33"/>
        <v>0</v>
      </c>
      <c r="BF27" s="50">
        <f t="shared" si="34"/>
        <v>734942.499912073</v>
      </c>
      <c r="BG27" s="50">
        <f t="shared" si="40"/>
        <v>9506616.229470776</v>
      </c>
      <c r="BH27" s="87">
        <f t="shared" si="35"/>
        <v>734942.4999120729</v>
      </c>
      <c r="BI27" s="87">
        <f t="shared" si="36"/>
        <v>5493383.770529224</v>
      </c>
      <c r="BJ27">
        <f t="shared" si="43"/>
        <v>75900</v>
      </c>
      <c r="BK27">
        <f t="shared" si="37"/>
        <v>5425836</v>
      </c>
      <c r="BL27" s="54">
        <f t="shared" si="16"/>
        <v>1749760</v>
      </c>
      <c r="BM27" s="54">
        <f t="shared" si="17"/>
        <v>12200</v>
      </c>
      <c r="BN27" s="13"/>
      <c r="BO27" s="19">
        <f t="shared" si="44"/>
        <v>42125</v>
      </c>
      <c r="BP27">
        <f t="shared" si="18"/>
        <v>1</v>
      </c>
      <c r="BQ27">
        <v>8</v>
      </c>
      <c r="BR27" s="16">
        <f t="shared" si="45"/>
        <v>77221.04406692708</v>
      </c>
      <c r="BS27" s="16">
        <f t="shared" si="19"/>
        <v>57891.9700960089</v>
      </c>
      <c r="BT27" s="14">
        <f t="shared" si="20"/>
        <v>19329.07397091817</v>
      </c>
      <c r="BU27" s="14">
        <f aca="true" t="shared" si="51" ref="BU27:BU84">BU26-BS27</f>
        <v>11539552.412454894</v>
      </c>
      <c r="BV27" s="13"/>
      <c r="BW27" s="19">
        <f t="shared" si="46"/>
        <v>41913</v>
      </c>
      <c r="BX27">
        <f t="shared" si="21"/>
        <v>1</v>
      </c>
      <c r="BY27">
        <v>8</v>
      </c>
      <c r="BZ27" s="16">
        <f t="shared" si="47"/>
        <v>0</v>
      </c>
      <c r="CA27" s="16">
        <f t="shared" si="22"/>
        <v>0</v>
      </c>
      <c r="CB27" s="14">
        <f t="shared" si="23"/>
        <v>0</v>
      </c>
      <c r="CC27" s="14">
        <f t="shared" si="49"/>
        <v>0</v>
      </c>
      <c r="CD27" s="13"/>
      <c r="CE27" s="35">
        <v>24</v>
      </c>
      <c r="CF27" s="36">
        <v>0.083</v>
      </c>
      <c r="CG27" s="37">
        <v>0.084</v>
      </c>
      <c r="CH27" s="38">
        <v>0.02969</v>
      </c>
      <c r="CI27" s="36">
        <v>0.104</v>
      </c>
      <c r="CJ27" s="37">
        <v>0.112</v>
      </c>
      <c r="CK27" s="38">
        <v>0.02157</v>
      </c>
      <c r="CL27" s="39">
        <v>0.092</v>
      </c>
      <c r="CM27" s="39">
        <v>0.042</v>
      </c>
      <c r="CN27" s="39">
        <v>0.042</v>
      </c>
    </row>
    <row r="28" spans="2:92" ht="13.5">
      <c r="B28" s="108"/>
      <c r="C28" s="106" t="s">
        <v>70</v>
      </c>
      <c r="D28" s="107">
        <f t="shared" si="41"/>
        <v>241100</v>
      </c>
      <c r="E28" s="74">
        <f aca="true" t="shared" si="52" ref="E28:AH28">SUMIF($AL$20:$AL$439,E17,$AX$20:$AX$439)</f>
        <v>0</v>
      </c>
      <c r="F28" s="74">
        <f t="shared" si="52"/>
        <v>12600</v>
      </c>
      <c r="G28" s="74">
        <f t="shared" si="52"/>
        <v>12600</v>
      </c>
      <c r="H28" s="74">
        <f t="shared" si="52"/>
        <v>12500</v>
      </c>
      <c r="I28" s="74">
        <f t="shared" si="52"/>
        <v>12400</v>
      </c>
      <c r="J28" s="74">
        <f t="shared" si="52"/>
        <v>12400</v>
      </c>
      <c r="K28" s="74">
        <f t="shared" si="52"/>
        <v>12300</v>
      </c>
      <c r="L28" s="74">
        <f t="shared" si="52"/>
        <v>12300</v>
      </c>
      <c r="M28" s="74">
        <f t="shared" si="52"/>
        <v>12200</v>
      </c>
      <c r="N28" s="74">
        <f t="shared" si="52"/>
        <v>12100</v>
      </c>
      <c r="O28" s="74">
        <f t="shared" si="52"/>
        <v>12100</v>
      </c>
      <c r="P28" s="74">
        <f t="shared" si="52"/>
        <v>12000</v>
      </c>
      <c r="Q28" s="74">
        <f t="shared" si="52"/>
        <v>12000</v>
      </c>
      <c r="R28" s="74">
        <f t="shared" si="52"/>
        <v>11900</v>
      </c>
      <c r="S28" s="74">
        <f t="shared" si="52"/>
        <v>11900</v>
      </c>
      <c r="T28" s="74">
        <f t="shared" si="52"/>
        <v>11800</v>
      </c>
      <c r="U28" s="74">
        <f t="shared" si="52"/>
        <v>11700</v>
      </c>
      <c r="V28" s="74">
        <f t="shared" si="52"/>
        <v>11700</v>
      </c>
      <c r="W28" s="74">
        <f t="shared" si="52"/>
        <v>11600</v>
      </c>
      <c r="X28" s="74">
        <f t="shared" si="52"/>
        <v>11500</v>
      </c>
      <c r="Y28" s="74">
        <f t="shared" si="52"/>
        <v>11500</v>
      </c>
      <c r="Z28" s="74">
        <f t="shared" si="52"/>
        <v>3500</v>
      </c>
      <c r="AA28" s="74">
        <f t="shared" si="52"/>
        <v>3500</v>
      </c>
      <c r="AB28" s="74">
        <f t="shared" si="52"/>
        <v>3500</v>
      </c>
      <c r="AC28" s="74">
        <f t="shared" si="52"/>
        <v>3500</v>
      </c>
      <c r="AD28" s="74">
        <f t="shared" si="52"/>
        <v>3500</v>
      </c>
      <c r="AE28" s="74">
        <f t="shared" si="52"/>
        <v>3500</v>
      </c>
      <c r="AF28" s="74">
        <f t="shared" si="52"/>
        <v>3400</v>
      </c>
      <c r="AG28" s="74">
        <f t="shared" si="52"/>
        <v>3400</v>
      </c>
      <c r="AH28" s="74">
        <f t="shared" si="52"/>
        <v>3400</v>
      </c>
      <c r="AI28" s="161"/>
      <c r="AJ28">
        <v>9</v>
      </c>
      <c r="AK28">
        <f t="shared" si="26"/>
        <v>1</v>
      </c>
      <c r="AL28">
        <f t="shared" si="27"/>
        <v>1</v>
      </c>
      <c r="AM28">
        <f t="shared" si="7"/>
        <v>1</v>
      </c>
      <c r="AN28" s="19">
        <f t="shared" si="28"/>
        <v>42156</v>
      </c>
      <c r="AO28" s="13">
        <f t="shared" si="29"/>
        <v>30</v>
      </c>
      <c r="AP28" s="15">
        <f t="shared" si="8"/>
        <v>0.15323</v>
      </c>
      <c r="AQ28">
        <f t="shared" si="9"/>
        <v>5516</v>
      </c>
      <c r="AR28">
        <f t="shared" si="10"/>
        <v>32</v>
      </c>
      <c r="AS28" s="20">
        <v>0.08</v>
      </c>
      <c r="AT28" s="14">
        <f t="shared" si="11"/>
        <v>176512</v>
      </c>
      <c r="AU28" s="14">
        <f t="shared" si="12"/>
        <v>14120</v>
      </c>
      <c r="AV28" s="14">
        <f t="shared" si="13"/>
        <v>0</v>
      </c>
      <c r="AW28" s="13">
        <f t="shared" si="14"/>
        <v>0</v>
      </c>
      <c r="AX28" s="13">
        <f t="shared" si="15"/>
        <v>0</v>
      </c>
      <c r="AY28" s="13">
        <f t="shared" si="30"/>
        <v>0</v>
      </c>
      <c r="BA28" t="s">
        <v>159</v>
      </c>
      <c r="BB28">
        <v>9</v>
      </c>
      <c r="BC28" s="87">
        <f t="shared" si="31"/>
        <v>885000</v>
      </c>
      <c r="BD28" s="181">
        <f t="shared" si="32"/>
        <v>7035000</v>
      </c>
      <c r="BE28" s="50">
        <f t="shared" si="33"/>
        <v>0</v>
      </c>
      <c r="BF28" s="50">
        <f t="shared" si="34"/>
        <v>648219.2849224483</v>
      </c>
      <c r="BG28" s="50">
        <f t="shared" si="40"/>
        <v>10154835.514393225</v>
      </c>
      <c r="BH28" s="87">
        <f t="shared" si="35"/>
        <v>648219.2849224483</v>
      </c>
      <c r="BI28" s="87">
        <f t="shared" si="36"/>
        <v>4845164.485606776</v>
      </c>
      <c r="BJ28">
        <f t="shared" si="43"/>
        <v>66300</v>
      </c>
      <c r="BK28">
        <f t="shared" si="37"/>
        <v>4736754</v>
      </c>
      <c r="BL28" s="54">
        <f t="shared" si="16"/>
        <v>1740992</v>
      </c>
      <c r="BM28" s="54">
        <f t="shared" si="17"/>
        <v>12100</v>
      </c>
      <c r="BN28" s="13"/>
      <c r="BO28" s="19">
        <f t="shared" si="44"/>
        <v>42156</v>
      </c>
      <c r="BP28">
        <f t="shared" si="18"/>
        <v>1</v>
      </c>
      <c r="BQ28">
        <v>9</v>
      </c>
      <c r="BR28" s="16">
        <f t="shared" si="45"/>
        <v>77221.04406692708</v>
      </c>
      <c r="BS28" s="16">
        <f t="shared" si="19"/>
        <v>57988.456712835585</v>
      </c>
      <c r="BT28" s="14">
        <f t="shared" si="20"/>
        <v>19232.58735409149</v>
      </c>
      <c r="BU28" s="14">
        <f t="shared" si="51"/>
        <v>11481563.955742057</v>
      </c>
      <c r="BV28" s="13"/>
      <c r="BW28" s="19">
        <f t="shared" si="46"/>
        <v>41944</v>
      </c>
      <c r="BX28">
        <f t="shared" si="21"/>
        <v>1</v>
      </c>
      <c r="BY28">
        <v>9</v>
      </c>
      <c r="BZ28" s="16">
        <f t="shared" si="47"/>
        <v>0</v>
      </c>
      <c r="CA28" s="16">
        <f t="shared" si="22"/>
        <v>0</v>
      </c>
      <c r="CB28" s="14">
        <f t="shared" si="23"/>
        <v>0</v>
      </c>
      <c r="CC28" s="14">
        <f t="shared" si="49"/>
        <v>0</v>
      </c>
      <c r="CD28" s="13"/>
      <c r="CE28" s="35">
        <v>25</v>
      </c>
      <c r="CF28" s="36">
        <v>0.08</v>
      </c>
      <c r="CG28" s="37">
        <v>0.084</v>
      </c>
      <c r="CH28" s="38">
        <v>0.02841</v>
      </c>
      <c r="CI28" s="36">
        <v>0.1</v>
      </c>
      <c r="CJ28" s="37">
        <v>0.112</v>
      </c>
      <c r="CK28" s="38">
        <v>0.02058</v>
      </c>
      <c r="CL28" s="39">
        <v>0.088</v>
      </c>
      <c r="CM28" s="39">
        <v>0.04</v>
      </c>
      <c r="CN28" s="39">
        <v>0.04</v>
      </c>
    </row>
    <row r="29" spans="2:92" ht="13.5">
      <c r="B29" s="110"/>
      <c r="C29" s="111" t="s">
        <v>71</v>
      </c>
      <c r="D29" s="112">
        <f t="shared" si="41"/>
        <v>750000</v>
      </c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6"/>
      <c r="Y29" s="76">
        <f>C4*0.05</f>
        <v>750000</v>
      </c>
      <c r="Z29" s="76"/>
      <c r="AA29" s="76"/>
      <c r="AB29" s="76"/>
      <c r="AC29" s="76"/>
      <c r="AD29" s="76"/>
      <c r="AE29" s="76"/>
      <c r="AF29" s="76"/>
      <c r="AG29" s="76"/>
      <c r="AH29" s="76"/>
      <c r="AI29" s="164"/>
      <c r="AJ29">
        <v>10</v>
      </c>
      <c r="AK29">
        <f t="shared" si="26"/>
        <v>1</v>
      </c>
      <c r="AL29">
        <f t="shared" si="27"/>
        <v>1</v>
      </c>
      <c r="AM29">
        <f t="shared" si="7"/>
        <v>1</v>
      </c>
      <c r="AN29" s="19">
        <f t="shared" si="28"/>
        <v>42186</v>
      </c>
      <c r="AO29" s="13">
        <f t="shared" si="29"/>
        <v>31</v>
      </c>
      <c r="AP29" s="15">
        <f t="shared" si="8"/>
        <v>0.132335</v>
      </c>
      <c r="AQ29">
        <f t="shared" si="9"/>
        <v>4922</v>
      </c>
      <c r="AR29">
        <f t="shared" si="10"/>
        <v>32</v>
      </c>
      <c r="AS29" s="20">
        <v>0.08</v>
      </c>
      <c r="AT29" s="14">
        <f t="shared" si="11"/>
        <v>157504</v>
      </c>
      <c r="AU29" s="14">
        <f t="shared" si="12"/>
        <v>12600</v>
      </c>
      <c r="AV29" s="14">
        <f t="shared" si="13"/>
        <v>0</v>
      </c>
      <c r="AW29" s="13">
        <f t="shared" si="14"/>
        <v>32750</v>
      </c>
      <c r="AX29" s="13">
        <f t="shared" si="15"/>
        <v>0</v>
      </c>
      <c r="AY29" s="13">
        <f t="shared" si="30"/>
        <v>0</v>
      </c>
      <c r="BA29" t="s">
        <v>159</v>
      </c>
      <c r="BB29">
        <v>10</v>
      </c>
      <c r="BC29" s="87">
        <f t="shared" si="31"/>
        <v>885000</v>
      </c>
      <c r="BD29" s="181">
        <f t="shared" si="32"/>
        <v>6150000</v>
      </c>
      <c r="BE29" s="50">
        <f t="shared" si="33"/>
        <v>1</v>
      </c>
      <c r="BF29" s="50">
        <f t="shared" si="34"/>
        <v>571729.4093015994</v>
      </c>
      <c r="BG29" s="50">
        <f t="shared" si="40"/>
        <v>10726564.923694825</v>
      </c>
      <c r="BH29" s="87">
        <f t="shared" si="35"/>
        <v>605645.5607008468</v>
      </c>
      <c r="BI29" s="87">
        <f t="shared" si="36"/>
        <v>4239518.924905929</v>
      </c>
      <c r="BJ29">
        <f t="shared" si="43"/>
        <v>57800</v>
      </c>
      <c r="BK29">
        <f t="shared" si="37"/>
        <v>4135186</v>
      </c>
      <c r="BL29" s="54">
        <f t="shared" si="16"/>
        <v>1736384</v>
      </c>
      <c r="BM29" s="54">
        <f t="shared" si="17"/>
        <v>12100</v>
      </c>
      <c r="BN29" s="13"/>
      <c r="BO29" s="19">
        <f t="shared" si="44"/>
        <v>42186</v>
      </c>
      <c r="BP29">
        <f t="shared" si="18"/>
        <v>1</v>
      </c>
      <c r="BQ29">
        <v>10</v>
      </c>
      <c r="BR29" s="16">
        <f t="shared" si="45"/>
        <v>77221.04406692708</v>
      </c>
      <c r="BS29" s="16">
        <f t="shared" si="19"/>
        <v>58085.10414069032</v>
      </c>
      <c r="BT29" s="14">
        <f t="shared" si="20"/>
        <v>19135.93992623676</v>
      </c>
      <c r="BU29" s="14">
        <f t="shared" si="51"/>
        <v>11423478.851601368</v>
      </c>
      <c r="BV29" s="13"/>
      <c r="BW29" s="19">
        <f t="shared" si="46"/>
        <v>41974</v>
      </c>
      <c r="BX29">
        <f t="shared" si="21"/>
        <v>1</v>
      </c>
      <c r="BY29">
        <v>10</v>
      </c>
      <c r="BZ29" s="16">
        <f t="shared" si="47"/>
        <v>0</v>
      </c>
      <c r="CA29" s="16">
        <f t="shared" si="22"/>
        <v>0</v>
      </c>
      <c r="CB29" s="14">
        <f t="shared" si="23"/>
        <v>0</v>
      </c>
      <c r="CC29" s="14">
        <f t="shared" si="49"/>
        <v>0</v>
      </c>
      <c r="CD29" s="13"/>
      <c r="CE29" s="35">
        <v>26</v>
      </c>
      <c r="CF29" s="36">
        <v>0.077</v>
      </c>
      <c r="CG29" s="37">
        <v>0.084</v>
      </c>
      <c r="CH29" s="38">
        <v>0.02716</v>
      </c>
      <c r="CI29" s="36">
        <v>0.096</v>
      </c>
      <c r="CJ29" s="37">
        <v>0.1</v>
      </c>
      <c r="CK29" s="38">
        <v>0.01989</v>
      </c>
      <c r="CL29" s="39">
        <v>0.085</v>
      </c>
      <c r="CM29" s="39">
        <v>0.039</v>
      </c>
      <c r="CN29" s="39">
        <v>0.039</v>
      </c>
    </row>
    <row r="30" spans="2:92" ht="13.5">
      <c r="B30" s="80" t="s">
        <v>72</v>
      </c>
      <c r="C30" s="113"/>
      <c r="D30" s="114">
        <f t="shared" si="41"/>
        <v>11239879</v>
      </c>
      <c r="E30" s="115">
        <f aca="true" t="shared" si="53" ref="E30:AH30">E18-E21</f>
        <v>411252</v>
      </c>
      <c r="F30" s="115">
        <f t="shared" si="53"/>
        <v>485288</v>
      </c>
      <c r="G30" s="115">
        <f t="shared" si="53"/>
        <v>486476</v>
      </c>
      <c r="H30" s="115">
        <f t="shared" si="53"/>
        <v>446652</v>
      </c>
      <c r="I30" s="115">
        <f t="shared" si="53"/>
        <v>454456</v>
      </c>
      <c r="J30" s="115">
        <f t="shared" si="53"/>
        <v>464380</v>
      </c>
      <c r="K30" s="115">
        <f t="shared" si="53"/>
        <v>463928</v>
      </c>
      <c r="L30" s="115">
        <f t="shared" si="53"/>
        <v>466260</v>
      </c>
      <c r="M30" s="115">
        <f t="shared" si="53"/>
        <v>467192</v>
      </c>
      <c r="N30" s="115">
        <f t="shared" si="53"/>
        <v>471184</v>
      </c>
      <c r="O30" s="115">
        <f t="shared" si="53"/>
        <v>465780</v>
      </c>
      <c r="P30" s="115">
        <f t="shared" si="53"/>
        <v>463608</v>
      </c>
      <c r="Q30" s="115">
        <f t="shared" si="53"/>
        <v>460600</v>
      </c>
      <c r="R30" s="115">
        <f t="shared" si="53"/>
        <v>461152</v>
      </c>
      <c r="S30" s="115">
        <f t="shared" si="53"/>
        <v>452940</v>
      </c>
      <c r="T30" s="115">
        <f t="shared" si="53"/>
        <v>448228</v>
      </c>
      <c r="U30" s="115">
        <f t="shared" si="53"/>
        <v>488245</v>
      </c>
      <c r="V30" s="115">
        <f t="shared" si="53"/>
        <v>1326660</v>
      </c>
      <c r="W30" s="115">
        <f t="shared" si="53"/>
        <v>1317004</v>
      </c>
      <c r="X30" s="115">
        <f t="shared" si="53"/>
        <v>1310984</v>
      </c>
      <c r="Y30" s="115">
        <f t="shared" si="53"/>
        <v>-572390</v>
      </c>
      <c r="Z30" s="115">
        <f t="shared" si="53"/>
        <v>185870</v>
      </c>
      <c r="AA30" s="115">
        <f t="shared" si="53"/>
        <v>182890</v>
      </c>
      <c r="AB30" s="115">
        <f t="shared" si="53"/>
        <v>180340</v>
      </c>
      <c r="AC30" s="115">
        <f t="shared" si="53"/>
        <v>177830</v>
      </c>
      <c r="AD30" s="115">
        <f t="shared" si="53"/>
        <v>176510</v>
      </c>
      <c r="AE30" s="115">
        <f t="shared" si="53"/>
        <v>172830</v>
      </c>
      <c r="AF30" s="115">
        <f t="shared" si="53"/>
        <v>170440</v>
      </c>
      <c r="AG30" s="115">
        <f t="shared" si="53"/>
        <v>167970</v>
      </c>
      <c r="AH30" s="115">
        <f t="shared" si="53"/>
        <v>36820</v>
      </c>
      <c r="AI30" s="165"/>
      <c r="AJ30">
        <v>11</v>
      </c>
      <c r="AK30">
        <f t="shared" si="26"/>
        <v>1</v>
      </c>
      <c r="AL30">
        <f t="shared" si="27"/>
        <v>1</v>
      </c>
      <c r="AM30">
        <f t="shared" si="7"/>
        <v>1</v>
      </c>
      <c r="AN30" s="19">
        <f t="shared" si="28"/>
        <v>42217</v>
      </c>
      <c r="AO30" s="13">
        <f t="shared" si="29"/>
        <v>31</v>
      </c>
      <c r="AP30" s="15">
        <f t="shared" si="8"/>
        <v>0.14328000000000002</v>
      </c>
      <c r="AQ30">
        <f t="shared" si="9"/>
        <v>5330</v>
      </c>
      <c r="AR30">
        <f t="shared" si="10"/>
        <v>32</v>
      </c>
      <c r="AS30" s="20">
        <v>0.08</v>
      </c>
      <c r="AT30" s="14">
        <f t="shared" si="11"/>
        <v>170560</v>
      </c>
      <c r="AU30" s="14">
        <f t="shared" si="12"/>
        <v>13644</v>
      </c>
      <c r="AV30" s="14">
        <f t="shared" si="13"/>
        <v>0</v>
      </c>
      <c r="AW30" s="13">
        <f t="shared" si="14"/>
        <v>0</v>
      </c>
      <c r="AX30" s="13">
        <f t="shared" si="15"/>
        <v>0</v>
      </c>
      <c r="AY30" s="13">
        <f t="shared" si="30"/>
        <v>0</v>
      </c>
      <c r="BA30" t="s">
        <v>159</v>
      </c>
      <c r="BB30">
        <v>11</v>
      </c>
      <c r="BC30" s="87">
        <f t="shared" si="31"/>
        <v>885000</v>
      </c>
      <c r="BD30" s="181">
        <f t="shared" si="32"/>
        <v>5265000</v>
      </c>
      <c r="BE30" s="50">
        <f t="shared" si="33"/>
        <v>1</v>
      </c>
      <c r="BF30" s="50">
        <f t="shared" si="34"/>
        <v>504265.33900401066</v>
      </c>
      <c r="BG30" s="50">
        <f t="shared" si="40"/>
        <v>11230830.262698835</v>
      </c>
      <c r="BH30" s="87">
        <f t="shared" si="35"/>
        <v>605645.5607008468</v>
      </c>
      <c r="BI30" s="87">
        <f t="shared" si="36"/>
        <v>3633873.364205082</v>
      </c>
      <c r="BJ30">
        <f t="shared" si="43"/>
        <v>50500</v>
      </c>
      <c r="BK30">
        <f t="shared" si="37"/>
        <v>3610017</v>
      </c>
      <c r="BL30" s="54">
        <f t="shared" si="16"/>
        <v>1723680</v>
      </c>
      <c r="BM30" s="54">
        <f t="shared" si="17"/>
        <v>12000</v>
      </c>
      <c r="BN30" s="13"/>
      <c r="BO30" s="19">
        <f t="shared" si="44"/>
        <v>42217</v>
      </c>
      <c r="BP30">
        <f t="shared" si="18"/>
        <v>1</v>
      </c>
      <c r="BQ30">
        <v>11</v>
      </c>
      <c r="BR30" s="16">
        <f t="shared" si="45"/>
        <v>77221.04406692709</v>
      </c>
      <c r="BS30" s="16">
        <f t="shared" si="19"/>
        <v>58181.912647591475</v>
      </c>
      <c r="BT30" s="14">
        <f t="shared" si="20"/>
        <v>19039.131419335612</v>
      </c>
      <c r="BU30" s="14">
        <f t="shared" si="51"/>
        <v>11365296.938953776</v>
      </c>
      <c r="BV30" s="13"/>
      <c r="BW30" s="19">
        <f t="shared" si="46"/>
        <v>42005</v>
      </c>
      <c r="BX30">
        <f t="shared" si="21"/>
        <v>1</v>
      </c>
      <c r="BY30">
        <v>11</v>
      </c>
      <c r="BZ30" s="16">
        <f t="shared" si="47"/>
        <v>0</v>
      </c>
      <c r="CA30" s="16">
        <f t="shared" si="22"/>
        <v>0</v>
      </c>
      <c r="CB30" s="14">
        <f t="shared" si="23"/>
        <v>0</v>
      </c>
      <c r="CC30" s="14">
        <f t="shared" si="49"/>
        <v>0</v>
      </c>
      <c r="CD30" s="13"/>
      <c r="CE30" s="35">
        <v>27</v>
      </c>
      <c r="CF30" s="36">
        <v>0.074</v>
      </c>
      <c r="CG30" s="37">
        <v>0.077</v>
      </c>
      <c r="CH30" s="38">
        <v>0.02624</v>
      </c>
      <c r="CI30" s="36">
        <v>0.093</v>
      </c>
      <c r="CJ30" s="37">
        <v>0.1</v>
      </c>
      <c r="CK30" s="38">
        <v>0.01902</v>
      </c>
      <c r="CL30" s="39">
        <v>0.082</v>
      </c>
      <c r="CM30" s="39">
        <v>0.038</v>
      </c>
      <c r="CN30" s="39">
        <v>0.037</v>
      </c>
    </row>
    <row r="31" spans="2:92" ht="13.5">
      <c r="B31" s="80" t="s">
        <v>196</v>
      </c>
      <c r="C31" s="113"/>
      <c r="D31" s="114">
        <f t="shared" si="41"/>
        <v>1899787.9320468747</v>
      </c>
      <c r="E31" s="1">
        <f aca="true" t="shared" si="54" ref="E31:AH31">SUMIF($BP$20:$BP$439,E17,$BT$20:$BT$439)</f>
        <v>233670.58525489492</v>
      </c>
      <c r="F31" s="1">
        <f t="shared" si="54"/>
        <v>219683.19122545942</v>
      </c>
      <c r="G31" s="1">
        <f t="shared" si="54"/>
        <v>205413.47065987645</v>
      </c>
      <c r="H31" s="1">
        <f t="shared" si="54"/>
        <v>190855.7249789221</v>
      </c>
      <c r="I31" s="1">
        <f t="shared" si="54"/>
        <v>176004.14058122254</v>
      </c>
      <c r="J31" s="1">
        <f t="shared" si="54"/>
        <v>160852.786521606</v>
      </c>
      <c r="K31" s="1">
        <f t="shared" si="54"/>
        <v>145395.6121425938</v>
      </c>
      <c r="L31" s="1">
        <f t="shared" si="54"/>
        <v>129626.4446580846</v>
      </c>
      <c r="M31" s="1">
        <f t="shared" si="54"/>
        <v>113538.98668826689</v>
      </c>
      <c r="N31" s="1">
        <f t="shared" si="54"/>
        <v>97126.81374477518</v>
      </c>
      <c r="O31" s="1">
        <f t="shared" si="54"/>
        <v>80383.37166508575</v>
      </c>
      <c r="P31" s="1">
        <f t="shared" si="54"/>
        <v>63301.973995127235</v>
      </c>
      <c r="Q31" s="1">
        <f t="shared" si="54"/>
        <v>45875.799319061116</v>
      </c>
      <c r="R31" s="1">
        <f t="shared" si="54"/>
        <v>28097.888535165308</v>
      </c>
      <c r="S31" s="1">
        <f t="shared" si="54"/>
        <v>9961.142076733342</v>
      </c>
      <c r="T31" s="1">
        <f t="shared" si="54"/>
        <v>0</v>
      </c>
      <c r="U31" s="1">
        <f t="shared" si="54"/>
        <v>0</v>
      </c>
      <c r="V31" s="1">
        <f t="shared" si="54"/>
        <v>0</v>
      </c>
      <c r="W31" s="1">
        <f t="shared" si="54"/>
        <v>0</v>
      </c>
      <c r="X31" s="1">
        <f t="shared" si="54"/>
        <v>0</v>
      </c>
      <c r="Y31" s="1">
        <f t="shared" si="54"/>
        <v>0</v>
      </c>
      <c r="Z31" s="1">
        <f t="shared" si="54"/>
        <v>0</v>
      </c>
      <c r="AA31" s="1">
        <f t="shared" si="54"/>
        <v>0</v>
      </c>
      <c r="AB31" s="1">
        <f t="shared" si="54"/>
        <v>0</v>
      </c>
      <c r="AC31" s="1">
        <f t="shared" si="54"/>
        <v>0</v>
      </c>
      <c r="AD31" s="1">
        <f t="shared" si="54"/>
        <v>0</v>
      </c>
      <c r="AE31" s="1">
        <f t="shared" si="54"/>
        <v>0</v>
      </c>
      <c r="AF31" s="1">
        <f t="shared" si="54"/>
        <v>0</v>
      </c>
      <c r="AG31" s="1">
        <f t="shared" si="54"/>
        <v>0</v>
      </c>
      <c r="AH31" s="1">
        <f t="shared" si="54"/>
        <v>0</v>
      </c>
      <c r="AI31" s="163"/>
      <c r="AJ31">
        <v>12</v>
      </c>
      <c r="AK31">
        <f t="shared" si="26"/>
        <v>1</v>
      </c>
      <c r="AL31">
        <f t="shared" si="27"/>
        <v>1</v>
      </c>
      <c r="AM31">
        <f t="shared" si="7"/>
        <v>1</v>
      </c>
      <c r="AN31" s="19">
        <f t="shared" si="28"/>
        <v>42248</v>
      </c>
      <c r="AO31" s="13">
        <f t="shared" si="29"/>
        <v>30</v>
      </c>
      <c r="AP31" s="15">
        <f t="shared" si="8"/>
        <v>0.132335</v>
      </c>
      <c r="AQ31">
        <f t="shared" si="9"/>
        <v>4764</v>
      </c>
      <c r="AR31">
        <f t="shared" si="10"/>
        <v>32</v>
      </c>
      <c r="AS31" s="20">
        <v>0.08</v>
      </c>
      <c r="AT31" s="14">
        <f t="shared" si="11"/>
        <v>152448</v>
      </c>
      <c r="AU31" s="14">
        <f t="shared" si="12"/>
        <v>12195</v>
      </c>
      <c r="AV31" s="14">
        <f t="shared" si="13"/>
        <v>0</v>
      </c>
      <c r="AW31" s="13">
        <f t="shared" si="14"/>
        <v>32750</v>
      </c>
      <c r="AX31" s="13">
        <f t="shared" si="15"/>
        <v>0</v>
      </c>
      <c r="AY31" s="13">
        <f t="shared" si="30"/>
        <v>0</v>
      </c>
      <c r="BA31" t="s">
        <v>159</v>
      </c>
      <c r="BB31">
        <v>12</v>
      </c>
      <c r="BC31" s="87">
        <f t="shared" si="31"/>
        <v>885000</v>
      </c>
      <c r="BD31" s="181">
        <f t="shared" si="32"/>
        <v>4380000</v>
      </c>
      <c r="BE31" s="50">
        <f t="shared" si="33"/>
        <v>1</v>
      </c>
      <c r="BF31" s="50">
        <f t="shared" si="34"/>
        <v>444762.0290015375</v>
      </c>
      <c r="BG31" s="50">
        <f t="shared" si="40"/>
        <v>11675592.291700372</v>
      </c>
      <c r="BH31" s="87">
        <f t="shared" si="35"/>
        <v>605645.5607008468</v>
      </c>
      <c r="BI31" s="87">
        <f aca="true" t="shared" si="55" ref="BI31:BI54">BI30-BH31</f>
        <v>3028227.803504235</v>
      </c>
      <c r="BJ31">
        <f t="shared" si="43"/>
        <v>44100</v>
      </c>
      <c r="BK31">
        <f t="shared" si="37"/>
        <v>3151544</v>
      </c>
      <c r="BL31" s="54">
        <f t="shared" si="16"/>
        <v>1715008</v>
      </c>
      <c r="BM31" s="54">
        <f t="shared" si="17"/>
        <v>12000</v>
      </c>
      <c r="BN31" s="13"/>
      <c r="BO31" s="19">
        <f t="shared" si="44"/>
        <v>42248</v>
      </c>
      <c r="BP31">
        <f t="shared" si="18"/>
        <v>1</v>
      </c>
      <c r="BQ31">
        <v>12</v>
      </c>
      <c r="BR31" s="16">
        <f t="shared" si="45"/>
        <v>77221.04406692708</v>
      </c>
      <c r="BS31" s="16">
        <f t="shared" si="19"/>
        <v>58278.882502004126</v>
      </c>
      <c r="BT31" s="14">
        <f t="shared" si="20"/>
        <v>18942.161564922953</v>
      </c>
      <c r="BU31" s="14">
        <f t="shared" si="51"/>
        <v>11307018.056451771</v>
      </c>
      <c r="BV31" s="13"/>
      <c r="BW31" s="19">
        <f t="shared" si="46"/>
        <v>42036</v>
      </c>
      <c r="BX31">
        <f t="shared" si="21"/>
        <v>1</v>
      </c>
      <c r="BY31">
        <v>12</v>
      </c>
      <c r="BZ31" s="16">
        <f t="shared" si="47"/>
        <v>0</v>
      </c>
      <c r="CA31" s="16">
        <f t="shared" si="22"/>
        <v>0</v>
      </c>
      <c r="CB31" s="14">
        <f t="shared" si="23"/>
        <v>0</v>
      </c>
      <c r="CC31" s="14">
        <f t="shared" si="49"/>
        <v>0</v>
      </c>
      <c r="CD31" s="13"/>
      <c r="CE31" s="35">
        <v>28</v>
      </c>
      <c r="CF31" s="36">
        <v>0.071</v>
      </c>
      <c r="CG31" s="37">
        <v>0.072</v>
      </c>
      <c r="CH31" s="38">
        <v>0.02568</v>
      </c>
      <c r="CI31" s="36">
        <v>0.089</v>
      </c>
      <c r="CJ31" s="37">
        <v>0.091</v>
      </c>
      <c r="CK31" s="38">
        <v>0.01866</v>
      </c>
      <c r="CL31" s="39">
        <v>0.079</v>
      </c>
      <c r="CM31" s="39">
        <v>0.036</v>
      </c>
      <c r="CN31" s="39">
        <v>0.036</v>
      </c>
    </row>
    <row r="32" spans="2:92" ht="13.5">
      <c r="B32" s="80" t="s">
        <v>197</v>
      </c>
      <c r="C32" s="113"/>
      <c r="D32" s="114">
        <f t="shared" si="41"/>
        <v>0</v>
      </c>
      <c r="E32" s="56">
        <f aca="true" t="shared" si="56" ref="E32:AH32">SUMIF($BX$20:$BX$439,E17,$CB$20:$CB$439)</f>
        <v>0</v>
      </c>
      <c r="F32" s="56">
        <f t="shared" si="56"/>
        <v>0</v>
      </c>
      <c r="G32" s="56">
        <f t="shared" si="56"/>
        <v>0</v>
      </c>
      <c r="H32" s="56">
        <f t="shared" si="56"/>
        <v>0</v>
      </c>
      <c r="I32" s="56">
        <f t="shared" si="56"/>
        <v>0</v>
      </c>
      <c r="J32" s="56">
        <f t="shared" si="56"/>
        <v>0</v>
      </c>
      <c r="K32" s="56">
        <f t="shared" si="56"/>
        <v>0</v>
      </c>
      <c r="L32" s="56">
        <f t="shared" si="56"/>
        <v>0</v>
      </c>
      <c r="M32" s="56">
        <f t="shared" si="56"/>
        <v>0</v>
      </c>
      <c r="N32" s="56">
        <f t="shared" si="56"/>
        <v>0</v>
      </c>
      <c r="O32" s="56">
        <f t="shared" si="56"/>
        <v>0</v>
      </c>
      <c r="P32" s="56">
        <f t="shared" si="56"/>
        <v>0</v>
      </c>
      <c r="Q32" s="56">
        <f t="shared" si="56"/>
        <v>0</v>
      </c>
      <c r="R32" s="56">
        <f t="shared" si="56"/>
        <v>0</v>
      </c>
      <c r="S32" s="56">
        <f t="shared" si="56"/>
        <v>0</v>
      </c>
      <c r="T32" s="56">
        <f t="shared" si="56"/>
        <v>0</v>
      </c>
      <c r="U32" s="56">
        <f t="shared" si="56"/>
        <v>0</v>
      </c>
      <c r="V32" s="56">
        <f t="shared" si="56"/>
        <v>0</v>
      </c>
      <c r="W32" s="56">
        <f t="shared" si="56"/>
        <v>0</v>
      </c>
      <c r="X32" s="56">
        <f t="shared" si="56"/>
        <v>0</v>
      </c>
      <c r="Y32" s="56">
        <f t="shared" si="56"/>
        <v>0</v>
      </c>
      <c r="Z32" s="56">
        <f t="shared" si="56"/>
        <v>0</v>
      </c>
      <c r="AA32" s="56">
        <f t="shared" si="56"/>
        <v>0</v>
      </c>
      <c r="AB32" s="56">
        <f t="shared" si="56"/>
        <v>0</v>
      </c>
      <c r="AC32" s="56">
        <f t="shared" si="56"/>
        <v>0</v>
      </c>
      <c r="AD32" s="56">
        <f t="shared" si="56"/>
        <v>0</v>
      </c>
      <c r="AE32" s="56">
        <f t="shared" si="56"/>
        <v>0</v>
      </c>
      <c r="AF32" s="56">
        <f t="shared" si="56"/>
        <v>0</v>
      </c>
      <c r="AG32" s="56">
        <f t="shared" si="56"/>
        <v>0</v>
      </c>
      <c r="AH32" s="56">
        <f t="shared" si="56"/>
        <v>0</v>
      </c>
      <c r="AI32" s="165"/>
      <c r="AJ32">
        <v>13</v>
      </c>
      <c r="AK32">
        <f t="shared" si="26"/>
        <v>2</v>
      </c>
      <c r="AL32">
        <f t="shared" si="27"/>
        <v>2</v>
      </c>
      <c r="AM32">
        <f t="shared" si="7"/>
        <v>1</v>
      </c>
      <c r="AN32" s="19">
        <f t="shared" si="28"/>
        <v>42278</v>
      </c>
      <c r="AO32" s="13">
        <f t="shared" si="29"/>
        <v>31</v>
      </c>
      <c r="AP32" s="15">
        <f t="shared" si="8"/>
        <v>0.12177307500000002</v>
      </c>
      <c r="AQ32">
        <f t="shared" si="9"/>
        <v>4529</v>
      </c>
      <c r="AR32">
        <f t="shared" si="10"/>
        <v>32</v>
      </c>
      <c r="AS32" s="20">
        <v>0.08</v>
      </c>
      <c r="AT32" s="14">
        <f t="shared" si="11"/>
        <v>144928</v>
      </c>
      <c r="AU32" s="14">
        <f t="shared" si="12"/>
        <v>11594</v>
      </c>
      <c r="AV32" s="14">
        <f t="shared" si="13"/>
        <v>0</v>
      </c>
      <c r="AW32" s="13">
        <f t="shared" si="14"/>
        <v>0</v>
      </c>
      <c r="AX32" s="13">
        <f t="shared" si="15"/>
        <v>0</v>
      </c>
      <c r="AY32" s="13">
        <f t="shared" si="30"/>
        <v>0</v>
      </c>
      <c r="BA32" t="s">
        <v>159</v>
      </c>
      <c r="BB32">
        <v>13</v>
      </c>
      <c r="BC32" s="87">
        <f t="shared" si="31"/>
        <v>885000</v>
      </c>
      <c r="BD32" s="181">
        <f t="shared" si="32"/>
        <v>3495000</v>
      </c>
      <c r="BE32" s="50">
        <f t="shared" si="33"/>
        <v>1</v>
      </c>
      <c r="BF32" s="50">
        <f t="shared" si="34"/>
        <v>392280.10957935604</v>
      </c>
      <c r="BG32" s="50">
        <f t="shared" si="40"/>
        <v>12067872.401279729</v>
      </c>
      <c r="BH32" s="87">
        <f t="shared" si="35"/>
        <v>605645.5607008468</v>
      </c>
      <c r="BI32" s="87">
        <f t="shared" si="55"/>
        <v>2422582.2428033883</v>
      </c>
      <c r="BJ32">
        <f t="shared" si="43"/>
        <v>38500</v>
      </c>
      <c r="BK32">
        <f t="shared" si="37"/>
        <v>2751297</v>
      </c>
      <c r="BL32" s="54">
        <f t="shared" si="16"/>
        <v>1706400</v>
      </c>
      <c r="BM32" s="54">
        <f t="shared" si="17"/>
        <v>11900</v>
      </c>
      <c r="BN32" s="13"/>
      <c r="BO32" s="19">
        <f t="shared" si="44"/>
        <v>42278</v>
      </c>
      <c r="BP32">
        <f t="shared" si="18"/>
        <v>2</v>
      </c>
      <c r="BQ32">
        <v>13</v>
      </c>
      <c r="BR32" s="16">
        <f t="shared" si="45"/>
        <v>77221.04406692708</v>
      </c>
      <c r="BS32" s="16">
        <f t="shared" si="19"/>
        <v>58376.013972840796</v>
      </c>
      <c r="BT32" s="14">
        <f t="shared" si="20"/>
        <v>18845.030094086287</v>
      </c>
      <c r="BU32" s="14">
        <f t="shared" si="51"/>
        <v>11248642.04247893</v>
      </c>
      <c r="BV32" s="13"/>
      <c r="BW32" s="19">
        <f t="shared" si="46"/>
        <v>42064</v>
      </c>
      <c r="BX32">
        <f t="shared" si="21"/>
        <v>2</v>
      </c>
      <c r="BY32">
        <v>13</v>
      </c>
      <c r="BZ32" s="16">
        <f t="shared" si="47"/>
        <v>0</v>
      </c>
      <c r="CA32" s="16">
        <f t="shared" si="22"/>
        <v>0</v>
      </c>
      <c r="CB32" s="14">
        <f t="shared" si="23"/>
        <v>0</v>
      </c>
      <c r="CC32" s="14">
        <f t="shared" si="49"/>
        <v>0</v>
      </c>
      <c r="CD32" s="13"/>
      <c r="CE32" s="35">
        <v>29</v>
      </c>
      <c r="CF32" s="36">
        <v>0.069</v>
      </c>
      <c r="CG32" s="37">
        <v>0.072</v>
      </c>
      <c r="CH32" s="38">
        <v>0.02463</v>
      </c>
      <c r="CI32" s="36">
        <v>0.086</v>
      </c>
      <c r="CJ32" s="37">
        <v>0.091</v>
      </c>
      <c r="CK32" s="38">
        <v>0.01803</v>
      </c>
      <c r="CL32" s="39">
        <v>0.076</v>
      </c>
      <c r="CM32" s="39">
        <v>0.035</v>
      </c>
      <c r="CN32" s="39">
        <v>0.035</v>
      </c>
    </row>
    <row r="33" spans="2:92" ht="13.5">
      <c r="B33" s="80" t="s">
        <v>161</v>
      </c>
      <c r="C33" s="113"/>
      <c r="D33" s="114">
        <f t="shared" si="41"/>
        <v>1731338</v>
      </c>
      <c r="E33" s="116">
        <f aca="true" t="shared" si="57" ref="E33:AH33">E46-E54</f>
        <v>-1085827</v>
      </c>
      <c r="F33" s="116">
        <f t="shared" si="57"/>
        <v>140222</v>
      </c>
      <c r="G33" s="116">
        <f t="shared" si="57"/>
        <v>154589</v>
      </c>
      <c r="H33" s="116">
        <f t="shared" si="57"/>
        <v>153685</v>
      </c>
      <c r="I33" s="116">
        <f t="shared" si="57"/>
        <v>152797</v>
      </c>
      <c r="J33" s="116">
        <f t="shared" si="57"/>
        <v>152340</v>
      </c>
      <c r="K33" s="116">
        <f t="shared" si="57"/>
        <v>151024</v>
      </c>
      <c r="L33" s="116">
        <f t="shared" si="57"/>
        <v>150148</v>
      </c>
      <c r="M33" s="116">
        <f t="shared" si="57"/>
        <v>149269</v>
      </c>
      <c r="N33" s="116">
        <f t="shared" si="57"/>
        <v>148810</v>
      </c>
      <c r="O33" s="116">
        <f t="shared" si="57"/>
        <v>147539</v>
      </c>
      <c r="P33" s="116">
        <f t="shared" si="57"/>
        <v>146672</v>
      </c>
      <c r="Q33" s="116">
        <f t="shared" si="57"/>
        <v>145812</v>
      </c>
      <c r="R33" s="116">
        <f t="shared" si="57"/>
        <v>145367</v>
      </c>
      <c r="S33" s="116">
        <f t="shared" si="57"/>
        <v>144113</v>
      </c>
      <c r="T33" s="116">
        <f t="shared" si="57"/>
        <v>143264</v>
      </c>
      <c r="U33" s="116">
        <f t="shared" si="57"/>
        <v>142426</v>
      </c>
      <c r="V33" s="116">
        <f t="shared" si="57"/>
        <v>141988</v>
      </c>
      <c r="W33" s="116">
        <f t="shared" si="57"/>
        <v>140762</v>
      </c>
      <c r="X33" s="116">
        <f t="shared" si="57"/>
        <v>139931</v>
      </c>
      <c r="Y33" s="116">
        <f t="shared" si="57"/>
        <v>26407</v>
      </c>
      <c r="Z33" s="116">
        <f t="shared" si="57"/>
        <v>26273</v>
      </c>
      <c r="AA33" s="116">
        <f t="shared" si="57"/>
        <v>25895</v>
      </c>
      <c r="AB33" s="116">
        <f t="shared" si="57"/>
        <v>25640</v>
      </c>
      <c r="AC33" s="116">
        <f t="shared" si="57"/>
        <v>25389</v>
      </c>
      <c r="AD33" s="116">
        <f t="shared" si="57"/>
        <v>25257</v>
      </c>
      <c r="AE33" s="116">
        <f t="shared" si="57"/>
        <v>24889</v>
      </c>
      <c r="AF33" s="116">
        <f t="shared" si="57"/>
        <v>24640</v>
      </c>
      <c r="AG33" s="116">
        <f t="shared" si="57"/>
        <v>24393</v>
      </c>
      <c r="AH33" s="116">
        <f t="shared" si="57"/>
        <v>11278</v>
      </c>
      <c r="AI33" s="165"/>
      <c r="AJ33">
        <v>14</v>
      </c>
      <c r="AK33">
        <f t="shared" si="26"/>
        <v>2</v>
      </c>
      <c r="AL33">
        <f t="shared" si="27"/>
        <v>2</v>
      </c>
      <c r="AM33">
        <f t="shared" si="7"/>
        <v>1</v>
      </c>
      <c r="AN33" s="19">
        <f t="shared" si="28"/>
        <v>42309</v>
      </c>
      <c r="AO33" s="13">
        <f t="shared" si="29"/>
        <v>30</v>
      </c>
      <c r="AP33" s="15">
        <f t="shared" si="8"/>
        <v>0.11187282500000001</v>
      </c>
      <c r="AQ33">
        <f t="shared" si="9"/>
        <v>4027</v>
      </c>
      <c r="AR33">
        <f t="shared" si="10"/>
        <v>32</v>
      </c>
      <c r="AS33" s="20">
        <v>0.08</v>
      </c>
      <c r="AT33" s="14">
        <f t="shared" si="11"/>
        <v>128864</v>
      </c>
      <c r="AU33" s="14">
        <f t="shared" si="12"/>
        <v>10309</v>
      </c>
      <c r="AV33" s="14">
        <f t="shared" si="13"/>
        <v>0</v>
      </c>
      <c r="AW33" s="13">
        <f t="shared" si="14"/>
        <v>0</v>
      </c>
      <c r="AX33" s="13">
        <f t="shared" si="15"/>
        <v>12600</v>
      </c>
      <c r="AY33" s="13">
        <f t="shared" si="30"/>
        <v>0</v>
      </c>
      <c r="BA33" t="s">
        <v>159</v>
      </c>
      <c r="BB33">
        <v>14</v>
      </c>
      <c r="BC33" s="87">
        <f t="shared" si="31"/>
        <v>885000</v>
      </c>
      <c r="BD33" s="181">
        <f t="shared" si="32"/>
        <v>2610000</v>
      </c>
      <c r="BE33" s="50">
        <f t="shared" si="33"/>
        <v>1</v>
      </c>
      <c r="BF33" s="50">
        <f t="shared" si="34"/>
        <v>345991.056648992</v>
      </c>
      <c r="BG33" s="50">
        <f t="shared" si="40"/>
        <v>12413863.45792872</v>
      </c>
      <c r="BH33" s="87">
        <f t="shared" si="35"/>
        <v>605645.5607008468</v>
      </c>
      <c r="BI33" s="87">
        <f t="shared" si="55"/>
        <v>1816936.6821025414</v>
      </c>
      <c r="BJ33">
        <f t="shared" si="43"/>
        <v>33600</v>
      </c>
      <c r="BK33">
        <f t="shared" si="37"/>
        <v>2401882</v>
      </c>
      <c r="BL33" s="54">
        <f t="shared" si="16"/>
        <v>1701952</v>
      </c>
      <c r="BM33" s="54">
        <f t="shared" si="17"/>
        <v>11900</v>
      </c>
      <c r="BN33" s="13"/>
      <c r="BO33" s="19">
        <f t="shared" si="44"/>
        <v>42309</v>
      </c>
      <c r="BP33">
        <f t="shared" si="18"/>
        <v>2</v>
      </c>
      <c r="BQ33">
        <v>14</v>
      </c>
      <c r="BR33" s="16">
        <f t="shared" si="45"/>
        <v>77221.04406692708</v>
      </c>
      <c r="BS33" s="16">
        <f t="shared" si="19"/>
        <v>58473.3073294622</v>
      </c>
      <c r="BT33" s="14">
        <f t="shared" si="20"/>
        <v>18747.73673746488</v>
      </c>
      <c r="BU33" s="14">
        <f t="shared" si="51"/>
        <v>11190168.735149467</v>
      </c>
      <c r="BV33" s="13"/>
      <c r="BW33" s="19">
        <f t="shared" si="46"/>
        <v>42095</v>
      </c>
      <c r="BX33">
        <f t="shared" si="21"/>
        <v>2</v>
      </c>
      <c r="BY33">
        <v>14</v>
      </c>
      <c r="BZ33" s="16">
        <f t="shared" si="47"/>
        <v>0</v>
      </c>
      <c r="CA33" s="16">
        <f t="shared" si="22"/>
        <v>0</v>
      </c>
      <c r="CB33" s="14">
        <f t="shared" si="23"/>
        <v>0</v>
      </c>
      <c r="CC33" s="14">
        <f t="shared" si="49"/>
        <v>0</v>
      </c>
      <c r="CD33" s="13"/>
      <c r="CE33" s="35">
        <v>30</v>
      </c>
      <c r="CF33" s="36">
        <v>0.067</v>
      </c>
      <c r="CG33" s="37">
        <v>0.072</v>
      </c>
      <c r="CH33" s="38">
        <v>0.02366</v>
      </c>
      <c r="CI33" s="36">
        <v>0.083</v>
      </c>
      <c r="CJ33" s="37">
        <v>0.084</v>
      </c>
      <c r="CK33" s="38">
        <v>0.01766</v>
      </c>
      <c r="CL33" s="39">
        <v>0.074</v>
      </c>
      <c r="CM33" s="39">
        <v>0.034</v>
      </c>
      <c r="CN33" s="39">
        <v>0.034</v>
      </c>
    </row>
    <row r="34" spans="2:92" ht="13.5">
      <c r="B34" s="80" t="s">
        <v>186</v>
      </c>
      <c r="C34" s="113"/>
      <c r="D34" s="114">
        <f t="shared" si="41"/>
        <v>7608753.067953126</v>
      </c>
      <c r="E34" s="116">
        <f>E30-E31-E32-E33</f>
        <v>1263408.414745105</v>
      </c>
      <c r="F34" s="116">
        <f aca="true" t="shared" si="58" ref="F34:AH34">F30-F31-F32-F33</f>
        <v>125382.80877454055</v>
      </c>
      <c r="G34" s="116">
        <f t="shared" si="58"/>
        <v>126473.52934012352</v>
      </c>
      <c r="H34" s="116">
        <f t="shared" si="58"/>
        <v>102111.27502107789</v>
      </c>
      <c r="I34" s="116">
        <f t="shared" si="58"/>
        <v>125654.85941877746</v>
      </c>
      <c r="J34" s="116">
        <f t="shared" si="58"/>
        <v>151187.21347839397</v>
      </c>
      <c r="K34" s="116">
        <f t="shared" si="58"/>
        <v>167508.38785740617</v>
      </c>
      <c r="L34" s="116">
        <f t="shared" si="58"/>
        <v>186485.5553419154</v>
      </c>
      <c r="M34" s="116">
        <f t="shared" si="58"/>
        <v>204384.01331173314</v>
      </c>
      <c r="N34" s="116">
        <f t="shared" si="58"/>
        <v>225247.1862552248</v>
      </c>
      <c r="O34" s="116">
        <f t="shared" si="58"/>
        <v>237857.62833491422</v>
      </c>
      <c r="P34" s="116">
        <f t="shared" si="58"/>
        <v>253634.02600487275</v>
      </c>
      <c r="Q34" s="116">
        <f t="shared" si="58"/>
        <v>268912.2006809389</v>
      </c>
      <c r="R34" s="116">
        <f t="shared" si="58"/>
        <v>287687.1114648347</v>
      </c>
      <c r="S34" s="116">
        <f t="shared" si="58"/>
        <v>298865.85792326665</v>
      </c>
      <c r="T34" s="116">
        <f t="shared" si="58"/>
        <v>304964</v>
      </c>
      <c r="U34" s="116">
        <f t="shared" si="58"/>
        <v>345819</v>
      </c>
      <c r="V34" s="116">
        <f t="shared" si="58"/>
        <v>1184672</v>
      </c>
      <c r="W34" s="116">
        <f t="shared" si="58"/>
        <v>1176242</v>
      </c>
      <c r="X34" s="116">
        <f t="shared" si="58"/>
        <v>1171053</v>
      </c>
      <c r="Y34" s="116">
        <f t="shared" si="58"/>
        <v>-598797</v>
      </c>
      <c r="Z34" s="116">
        <f t="shared" si="58"/>
        <v>159597</v>
      </c>
      <c r="AA34" s="116">
        <f t="shared" si="58"/>
        <v>156995</v>
      </c>
      <c r="AB34" s="116">
        <f t="shared" si="58"/>
        <v>154700</v>
      </c>
      <c r="AC34" s="116">
        <f t="shared" si="58"/>
        <v>152441</v>
      </c>
      <c r="AD34" s="116">
        <f t="shared" si="58"/>
        <v>151253</v>
      </c>
      <c r="AE34" s="116">
        <f t="shared" si="58"/>
        <v>147941</v>
      </c>
      <c r="AF34" s="116">
        <f t="shared" si="58"/>
        <v>145800</v>
      </c>
      <c r="AG34" s="116">
        <f t="shared" si="58"/>
        <v>143577</v>
      </c>
      <c r="AH34" s="116">
        <f t="shared" si="58"/>
        <v>25542</v>
      </c>
      <c r="AI34" s="166"/>
      <c r="AJ34">
        <v>15</v>
      </c>
      <c r="AK34">
        <f t="shared" si="26"/>
        <v>2</v>
      </c>
      <c r="AL34">
        <f t="shared" si="27"/>
        <v>2</v>
      </c>
      <c r="AM34">
        <f t="shared" si="7"/>
        <v>1</v>
      </c>
      <c r="AN34" s="19">
        <f t="shared" si="28"/>
        <v>42339</v>
      </c>
      <c r="AO34" s="13">
        <f t="shared" si="29"/>
        <v>31</v>
      </c>
      <c r="AP34" s="15">
        <f t="shared" si="8"/>
        <v>0.0910823</v>
      </c>
      <c r="AQ34">
        <f t="shared" si="9"/>
        <v>3388</v>
      </c>
      <c r="AR34">
        <f t="shared" si="10"/>
        <v>32</v>
      </c>
      <c r="AS34" s="20">
        <v>0.08</v>
      </c>
      <c r="AT34" s="14">
        <f t="shared" si="11"/>
        <v>108416</v>
      </c>
      <c r="AU34" s="14">
        <f t="shared" si="12"/>
        <v>8673</v>
      </c>
      <c r="AV34" s="14">
        <f t="shared" si="13"/>
        <v>0</v>
      </c>
      <c r="AW34" s="13">
        <f t="shared" si="14"/>
        <v>32750</v>
      </c>
      <c r="AX34" s="13">
        <f t="shared" si="15"/>
        <v>0</v>
      </c>
      <c r="AY34" s="13">
        <f t="shared" si="30"/>
        <v>0</v>
      </c>
      <c r="BA34" t="s">
        <v>159</v>
      </c>
      <c r="BB34">
        <v>15</v>
      </c>
      <c r="BC34" s="87">
        <f t="shared" si="31"/>
        <v>885000</v>
      </c>
      <c r="BD34" s="181">
        <f t="shared" si="32"/>
        <v>1725000</v>
      </c>
      <c r="BE34" s="50">
        <f t="shared" si="33"/>
        <v>1</v>
      </c>
      <c r="BF34" s="50">
        <f t="shared" si="34"/>
        <v>305164.1119644109</v>
      </c>
      <c r="BG34" s="50">
        <f t="shared" si="40"/>
        <v>12719027.569893131</v>
      </c>
      <c r="BH34" s="87">
        <f t="shared" si="35"/>
        <v>605645.5607008468</v>
      </c>
      <c r="BI34" s="87">
        <f t="shared" si="55"/>
        <v>1211291.1214016946</v>
      </c>
      <c r="BJ34">
        <f t="shared" si="43"/>
        <v>29300</v>
      </c>
      <c r="BK34">
        <f t="shared" si="37"/>
        <v>2096842</v>
      </c>
      <c r="BL34" s="54">
        <f t="shared" si="16"/>
        <v>1689440</v>
      </c>
      <c r="BM34" s="54">
        <f t="shared" si="17"/>
        <v>11800</v>
      </c>
      <c r="BN34" s="13"/>
      <c r="BO34" s="19">
        <f t="shared" si="44"/>
        <v>42339</v>
      </c>
      <c r="BP34">
        <f t="shared" si="18"/>
        <v>2</v>
      </c>
      <c r="BQ34">
        <v>15</v>
      </c>
      <c r="BR34" s="16">
        <f t="shared" si="45"/>
        <v>77221.04406692708</v>
      </c>
      <c r="BS34" s="16">
        <f t="shared" si="19"/>
        <v>58570.76284167797</v>
      </c>
      <c r="BT34" s="14">
        <f t="shared" si="20"/>
        <v>18650.281225249113</v>
      </c>
      <c r="BU34" s="14">
        <f t="shared" si="51"/>
        <v>11131597.97230779</v>
      </c>
      <c r="BV34" s="13"/>
      <c r="BW34" s="19">
        <f t="shared" si="46"/>
        <v>42125</v>
      </c>
      <c r="BX34">
        <f t="shared" si="21"/>
        <v>2</v>
      </c>
      <c r="BY34">
        <v>15</v>
      </c>
      <c r="BZ34" s="16">
        <f t="shared" si="47"/>
        <v>0</v>
      </c>
      <c r="CA34" s="16">
        <f t="shared" si="22"/>
        <v>0</v>
      </c>
      <c r="CB34" s="14">
        <f t="shared" si="23"/>
        <v>0</v>
      </c>
      <c r="CC34" s="14">
        <f t="shared" si="49"/>
        <v>0</v>
      </c>
      <c r="CD34" s="13"/>
      <c r="CE34" s="35">
        <v>31</v>
      </c>
      <c r="CF34" s="36">
        <v>0.065</v>
      </c>
      <c r="CG34" s="37">
        <v>0.067</v>
      </c>
      <c r="CH34" s="38">
        <v>0.02286</v>
      </c>
      <c r="CI34" s="36">
        <v>0.081</v>
      </c>
      <c r="CJ34" s="37">
        <v>0.084</v>
      </c>
      <c r="CK34" s="38">
        <v>0.01688</v>
      </c>
      <c r="CL34" s="39">
        <v>0.072</v>
      </c>
      <c r="CM34" s="39">
        <v>0.033</v>
      </c>
      <c r="CN34" s="39">
        <v>0.033</v>
      </c>
    </row>
    <row r="35" spans="2:92" ht="13.5">
      <c r="B35" s="80" t="s">
        <v>203</v>
      </c>
      <c r="C35" s="113"/>
      <c r="D35" s="114">
        <f t="shared" si="41"/>
        <v>0</v>
      </c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66"/>
      <c r="AJ35">
        <v>16</v>
      </c>
      <c r="AK35">
        <f t="shared" si="26"/>
        <v>2</v>
      </c>
      <c r="AL35">
        <f t="shared" si="27"/>
        <v>2</v>
      </c>
      <c r="AM35">
        <f t="shared" si="7"/>
        <v>1</v>
      </c>
      <c r="AN35" s="19">
        <f t="shared" si="28"/>
        <v>42370</v>
      </c>
      <c r="AO35" s="13">
        <f t="shared" si="29"/>
        <v>31</v>
      </c>
      <c r="AP35" s="15">
        <f t="shared" si="8"/>
        <v>0.10197257500000001</v>
      </c>
      <c r="AQ35">
        <f t="shared" si="9"/>
        <v>3793</v>
      </c>
      <c r="AR35">
        <f t="shared" si="10"/>
        <v>32</v>
      </c>
      <c r="AS35" s="20">
        <v>0.08</v>
      </c>
      <c r="AT35" s="14">
        <f t="shared" si="11"/>
        <v>121376</v>
      </c>
      <c r="AU35" s="14">
        <f t="shared" si="12"/>
        <v>9710</v>
      </c>
      <c r="AV35" s="14">
        <f t="shared" si="13"/>
        <v>0</v>
      </c>
      <c r="AW35" s="13">
        <f t="shared" si="14"/>
        <v>0</v>
      </c>
      <c r="AX35" s="13">
        <f t="shared" si="15"/>
        <v>0</v>
      </c>
      <c r="AY35" s="13">
        <f t="shared" si="30"/>
        <v>0</v>
      </c>
      <c r="BA35" t="s">
        <v>159</v>
      </c>
      <c r="BB35">
        <v>16</v>
      </c>
      <c r="BC35" s="87">
        <f t="shared" si="31"/>
        <v>885000</v>
      </c>
      <c r="BD35" s="181">
        <f t="shared" si="32"/>
        <v>840000</v>
      </c>
      <c r="BE35" s="50">
        <f t="shared" si="33"/>
        <v>1</v>
      </c>
      <c r="BF35" s="50">
        <f t="shared" si="34"/>
        <v>269154.74675261055</v>
      </c>
      <c r="BG35" s="50">
        <f t="shared" si="40"/>
        <v>12988182.316645741</v>
      </c>
      <c r="BH35" s="87">
        <f t="shared" si="35"/>
        <v>605645.5607008468</v>
      </c>
      <c r="BI35" s="87">
        <f t="shared" si="55"/>
        <v>605645.5607008478</v>
      </c>
      <c r="BJ35">
        <f t="shared" si="43"/>
        <v>25600</v>
      </c>
      <c r="BK35">
        <f t="shared" si="37"/>
        <v>1830543</v>
      </c>
      <c r="BL35" s="54">
        <f t="shared" si="16"/>
        <v>1680928</v>
      </c>
      <c r="BM35" s="54">
        <f t="shared" si="17"/>
        <v>11700</v>
      </c>
      <c r="BN35" s="13"/>
      <c r="BO35" s="19">
        <f t="shared" si="44"/>
        <v>42370</v>
      </c>
      <c r="BP35">
        <f t="shared" si="18"/>
        <v>2</v>
      </c>
      <c r="BQ35">
        <v>16</v>
      </c>
      <c r="BR35" s="16">
        <f t="shared" si="45"/>
        <v>77221.04406692708</v>
      </c>
      <c r="BS35" s="16">
        <f t="shared" si="19"/>
        <v>58668.38077974743</v>
      </c>
      <c r="BT35" s="14">
        <f t="shared" si="20"/>
        <v>18552.66328717965</v>
      </c>
      <c r="BU35" s="14">
        <f t="shared" si="51"/>
        <v>11072929.591528043</v>
      </c>
      <c r="BV35" s="13"/>
      <c r="BW35" s="19">
        <f t="shared" si="46"/>
        <v>42156</v>
      </c>
      <c r="BX35">
        <f t="shared" si="21"/>
        <v>2</v>
      </c>
      <c r="BY35">
        <v>16</v>
      </c>
      <c r="BZ35" s="16">
        <f t="shared" si="47"/>
        <v>0</v>
      </c>
      <c r="CA35" s="16">
        <f t="shared" si="22"/>
        <v>0</v>
      </c>
      <c r="CB35" s="14">
        <f t="shared" si="23"/>
        <v>0</v>
      </c>
      <c r="CC35" s="14">
        <f t="shared" si="49"/>
        <v>0</v>
      </c>
      <c r="CD35" s="13"/>
      <c r="CE35" s="35">
        <v>32</v>
      </c>
      <c r="CF35" s="36">
        <v>0.063</v>
      </c>
      <c r="CG35" s="37">
        <v>0.067</v>
      </c>
      <c r="CH35" s="38">
        <v>0.02216</v>
      </c>
      <c r="CI35" s="36">
        <v>0.078</v>
      </c>
      <c r="CJ35" s="37">
        <v>0.084</v>
      </c>
      <c r="CK35" s="38">
        <v>0.01655</v>
      </c>
      <c r="CL35" s="39">
        <v>0.069</v>
      </c>
      <c r="CM35" s="39">
        <v>0.032</v>
      </c>
      <c r="CN35" s="39">
        <v>0.032</v>
      </c>
    </row>
    <row r="36" spans="2:92" ht="13.5">
      <c r="B36" s="80" t="s">
        <v>185</v>
      </c>
      <c r="C36" s="113"/>
      <c r="D36" s="114">
        <f t="shared" si="41"/>
        <v>7608753.067953126</v>
      </c>
      <c r="E36" s="115">
        <f>E34+E35</f>
        <v>1263408.414745105</v>
      </c>
      <c r="F36" s="115">
        <f aca="true" t="shared" si="59" ref="F36:AH36">F34+F35</f>
        <v>125382.80877454055</v>
      </c>
      <c r="G36" s="115">
        <f t="shared" si="59"/>
        <v>126473.52934012352</v>
      </c>
      <c r="H36" s="115">
        <f t="shared" si="59"/>
        <v>102111.27502107789</v>
      </c>
      <c r="I36" s="115">
        <f t="shared" si="59"/>
        <v>125654.85941877746</v>
      </c>
      <c r="J36" s="115">
        <f t="shared" si="59"/>
        <v>151187.21347839397</v>
      </c>
      <c r="K36" s="115">
        <f t="shared" si="59"/>
        <v>167508.38785740617</v>
      </c>
      <c r="L36" s="115">
        <f t="shared" si="59"/>
        <v>186485.5553419154</v>
      </c>
      <c r="M36" s="115">
        <f t="shared" si="59"/>
        <v>204384.01331173314</v>
      </c>
      <c r="N36" s="115">
        <f t="shared" si="59"/>
        <v>225247.1862552248</v>
      </c>
      <c r="O36" s="115">
        <f t="shared" si="59"/>
        <v>237857.62833491422</v>
      </c>
      <c r="P36" s="115">
        <f t="shared" si="59"/>
        <v>253634.02600487275</v>
      </c>
      <c r="Q36" s="115">
        <f t="shared" si="59"/>
        <v>268912.2006809389</v>
      </c>
      <c r="R36" s="115">
        <f t="shared" si="59"/>
        <v>287687.1114648347</v>
      </c>
      <c r="S36" s="115">
        <f t="shared" si="59"/>
        <v>298865.85792326665</v>
      </c>
      <c r="T36" s="115">
        <f t="shared" si="59"/>
        <v>304964</v>
      </c>
      <c r="U36" s="115">
        <f t="shared" si="59"/>
        <v>345819</v>
      </c>
      <c r="V36" s="115">
        <f t="shared" si="59"/>
        <v>1184672</v>
      </c>
      <c r="W36" s="115">
        <f t="shared" si="59"/>
        <v>1176242</v>
      </c>
      <c r="X36" s="115">
        <f t="shared" si="59"/>
        <v>1171053</v>
      </c>
      <c r="Y36" s="115">
        <f t="shared" si="59"/>
        <v>-598797</v>
      </c>
      <c r="Z36" s="115">
        <f t="shared" si="59"/>
        <v>159597</v>
      </c>
      <c r="AA36" s="115">
        <f t="shared" si="59"/>
        <v>156995</v>
      </c>
      <c r="AB36" s="115">
        <f t="shared" si="59"/>
        <v>154700</v>
      </c>
      <c r="AC36" s="115">
        <f t="shared" si="59"/>
        <v>152441</v>
      </c>
      <c r="AD36" s="115">
        <f t="shared" si="59"/>
        <v>151253</v>
      </c>
      <c r="AE36" s="115">
        <f t="shared" si="59"/>
        <v>147941</v>
      </c>
      <c r="AF36" s="115">
        <f t="shared" si="59"/>
        <v>145800</v>
      </c>
      <c r="AG36" s="115">
        <f t="shared" si="59"/>
        <v>143577</v>
      </c>
      <c r="AH36" s="115">
        <f t="shared" si="59"/>
        <v>25542</v>
      </c>
      <c r="AI36" s="167"/>
      <c r="AJ36">
        <v>17</v>
      </c>
      <c r="AK36">
        <f t="shared" si="26"/>
        <v>2</v>
      </c>
      <c r="AL36">
        <f t="shared" si="27"/>
        <v>2</v>
      </c>
      <c r="AM36">
        <f t="shared" si="7"/>
        <v>1</v>
      </c>
      <c r="AN36" s="19">
        <f t="shared" si="28"/>
        <v>42401</v>
      </c>
      <c r="AO36" s="13">
        <f t="shared" si="29"/>
        <v>29</v>
      </c>
      <c r="AP36" s="15">
        <f t="shared" si="8"/>
        <v>0.11187282500000001</v>
      </c>
      <c r="AQ36">
        <f t="shared" si="9"/>
        <v>3893</v>
      </c>
      <c r="AR36">
        <f t="shared" si="10"/>
        <v>32</v>
      </c>
      <c r="AS36" s="20">
        <v>0.08</v>
      </c>
      <c r="AT36" s="14">
        <f t="shared" si="11"/>
        <v>124576</v>
      </c>
      <c r="AU36" s="14">
        <f t="shared" si="12"/>
        <v>9966</v>
      </c>
      <c r="AV36" s="14">
        <f t="shared" si="13"/>
        <v>0</v>
      </c>
      <c r="AW36" s="13">
        <f t="shared" si="14"/>
        <v>32750</v>
      </c>
      <c r="AX36" s="13">
        <f t="shared" si="15"/>
        <v>0</v>
      </c>
      <c r="AY36" s="13">
        <f t="shared" si="30"/>
        <v>0</v>
      </c>
      <c r="BA36" t="s">
        <v>159</v>
      </c>
      <c r="BB36">
        <v>17</v>
      </c>
      <c r="BC36" s="87">
        <f t="shared" si="31"/>
        <v>839999</v>
      </c>
      <c r="BD36" s="181">
        <f t="shared" si="32"/>
        <v>1</v>
      </c>
      <c r="BE36" s="50">
        <f t="shared" si="33"/>
        <v>1</v>
      </c>
      <c r="BF36" s="50">
        <f t="shared" si="34"/>
        <v>237394.4866358025</v>
      </c>
      <c r="BG36" s="50">
        <f t="shared" si="40"/>
        <v>13225576.803281544</v>
      </c>
      <c r="BH36" s="87">
        <f t="shared" si="35"/>
        <v>605644.5607008478</v>
      </c>
      <c r="BI36" s="87">
        <f t="shared" si="55"/>
        <v>1</v>
      </c>
      <c r="BJ36">
        <f t="shared" si="43"/>
        <v>22300</v>
      </c>
      <c r="BK36">
        <f t="shared" si="37"/>
        <v>1598064</v>
      </c>
      <c r="BL36" s="54">
        <f t="shared" si="16"/>
        <v>1672544</v>
      </c>
      <c r="BM36" s="54">
        <f t="shared" si="17"/>
        <v>11700</v>
      </c>
      <c r="BN36" s="13"/>
      <c r="BO36" s="19">
        <f t="shared" si="44"/>
        <v>42401</v>
      </c>
      <c r="BP36">
        <f t="shared" si="18"/>
        <v>2</v>
      </c>
      <c r="BQ36">
        <v>17</v>
      </c>
      <c r="BR36" s="16">
        <f t="shared" si="45"/>
        <v>77221.04406692708</v>
      </c>
      <c r="BS36" s="16">
        <f t="shared" si="19"/>
        <v>58766.16141438034</v>
      </c>
      <c r="BT36" s="14">
        <f t="shared" si="20"/>
        <v>18454.882652546734</v>
      </c>
      <c r="BU36" s="14">
        <f t="shared" si="51"/>
        <v>11014163.430113662</v>
      </c>
      <c r="BV36" s="13"/>
      <c r="BW36" s="19">
        <f t="shared" si="46"/>
        <v>42186</v>
      </c>
      <c r="BX36">
        <f t="shared" si="21"/>
        <v>2</v>
      </c>
      <c r="BY36">
        <v>17</v>
      </c>
      <c r="BZ36" s="16">
        <f t="shared" si="47"/>
        <v>0</v>
      </c>
      <c r="CA36" s="16">
        <f t="shared" si="22"/>
        <v>0</v>
      </c>
      <c r="CB36" s="14">
        <f t="shared" si="23"/>
        <v>0</v>
      </c>
      <c r="CC36" s="14">
        <f t="shared" si="49"/>
        <v>0</v>
      </c>
      <c r="CD36" s="13"/>
      <c r="CE36" s="35">
        <v>33</v>
      </c>
      <c r="CF36" s="36">
        <v>0.061</v>
      </c>
      <c r="CG36" s="37">
        <v>0.063</v>
      </c>
      <c r="CH36" s="38">
        <v>0.02161</v>
      </c>
      <c r="CI36" s="36">
        <v>0.076</v>
      </c>
      <c r="CJ36" s="37">
        <v>0.077</v>
      </c>
      <c r="CK36" s="38">
        <v>0.01585</v>
      </c>
      <c r="CL36" s="39">
        <v>0.067</v>
      </c>
      <c r="CM36" s="39">
        <v>0.031</v>
      </c>
      <c r="CN36" s="39">
        <v>0.031</v>
      </c>
    </row>
    <row r="37" spans="2:92" ht="13.5">
      <c r="B37" s="80" t="s">
        <v>162</v>
      </c>
      <c r="C37" s="113"/>
      <c r="D37" s="114">
        <f t="shared" si="41"/>
        <v>-598797</v>
      </c>
      <c r="E37" s="115">
        <f>MIN(E38,0)</f>
        <v>0</v>
      </c>
      <c r="F37" s="115">
        <f>IF(F36&lt;0,F36,0)+IF(F36&gt;0,IF(F38&gt;0,0,F38),E37)</f>
        <v>0</v>
      </c>
      <c r="G37" s="115">
        <f aca="true" t="shared" si="60" ref="G37:N37">IF(G36&lt;0,G36,0)+IF(G36&gt;0,IF(G38&gt;0,0,G38),F37)</f>
        <v>0</v>
      </c>
      <c r="H37" s="115">
        <f>IF(H36&lt;0,H36,0)+IF(H36&gt;0,IF(H38&gt;0,0,H38),G37)</f>
        <v>0</v>
      </c>
      <c r="I37" s="115">
        <f t="shared" si="60"/>
        <v>0</v>
      </c>
      <c r="J37" s="115">
        <f t="shared" si="60"/>
        <v>0</v>
      </c>
      <c r="K37" s="115">
        <f>IF(K36&lt;0,K36,0)+IF(K36&gt;0,IF(K38&gt;0,0,K38),J37)</f>
        <v>0</v>
      </c>
      <c r="L37" s="115">
        <f t="shared" si="60"/>
        <v>0</v>
      </c>
      <c r="M37" s="115">
        <f t="shared" si="60"/>
        <v>0</v>
      </c>
      <c r="N37" s="115">
        <f t="shared" si="60"/>
        <v>0</v>
      </c>
      <c r="O37" s="115">
        <f>IF(O36&lt;0,O36,0)+MIN(0,IF(O36&gt;0,IF(O38&gt;0,0,O38),N37)-MIN(0,SUMIF(F36,"&lt;0",F36)+SUMIF(G36:N36,"&gt;0",G36:N36)))</f>
        <v>0</v>
      </c>
      <c r="P37" s="115">
        <f>IF(P36&lt;0,P36,0)+MIN(0,IF(P36&gt;0,IF(P38&gt;0,0,P38),O37)-MIN(0,SUMIF(G36,"&lt;0",G36)+SUMIF(H36:O36,"&gt;0",H36:O36)))</f>
        <v>0</v>
      </c>
      <c r="Q37" s="115">
        <f>IF(Q36&lt;0,Q36,0)+MIN(0,IF(Q36&gt;0,IF(Q38&gt;0,0,Q38),P37)-MIN(0,SUMIF(H36,"&lt;0",H36)+SUMIF(I36:P36,"&gt;0",I36:P36)))</f>
        <v>0</v>
      </c>
      <c r="R37" s="115">
        <f>IF(R36&lt;0,R36,0)+MIN(0,IF(R36&gt;0,IF(R38&gt;0,0,R38),Q37)-MIN(0,SUMIF(I36,"&lt;0",I36)+SUMIF(J36:Q36,"&gt;0",J36:Q36)))</f>
        <v>0</v>
      </c>
      <c r="S37" s="115">
        <f>IF(S36&lt;0,S36,0)+MIN(0,IF(S36&gt;0,IF(S38&gt;0,0,S38),R37)-MIN(0,SUMIF(J36,"&lt;0",J36)+SUMIF(K36:R36,"&gt;0",K36:R36)))</f>
        <v>0</v>
      </c>
      <c r="T37" s="115">
        <f aca="true" t="shared" si="61" ref="T37:Y37">IF(T36&lt;0,T36,0)+MIN(0,IF(T36&gt;0,IF(T38&gt;0,0,T38),S37)-MIN(0,SUMIF(K36,"&lt;0",K36)+SUMIF(L36:S36,"&gt;0",L36:S36)))</f>
        <v>0</v>
      </c>
      <c r="U37" s="115">
        <f t="shared" si="61"/>
        <v>0</v>
      </c>
      <c r="V37" s="115">
        <f t="shared" si="61"/>
        <v>0</v>
      </c>
      <c r="W37" s="115">
        <f t="shared" si="61"/>
        <v>0</v>
      </c>
      <c r="X37" s="115">
        <f t="shared" si="61"/>
        <v>0</v>
      </c>
      <c r="Y37" s="115">
        <f t="shared" si="61"/>
        <v>-598797</v>
      </c>
      <c r="Z37" s="115">
        <f>IF(Z36&lt;0,Z36,0)+MIN(0,IF(Z36&gt;0,IF(Z38&gt;0,0,Z38),Y37)-MIN(0,SUMIF(Q36,"&lt;0",Q36)+SUMIF(R36:Y36,"&gt;0",R36:Y36)))</f>
        <v>-439200</v>
      </c>
      <c r="AA37" s="115">
        <f aca="true" t="shared" si="62" ref="AA37:AH37">IF(AA36&lt;0,AA36,0)+MIN(0,IF(AA36&gt;0,IF(AA38&gt;0,0,AA38),Z37)-MIN(0,SUMIF(R36,"&lt;0",R36)+SUMIF(S36:Z36,"&gt;0",S36:Z36)))</f>
        <v>-282205</v>
      </c>
      <c r="AB37" s="115">
        <f t="shared" si="62"/>
        <v>-127505</v>
      </c>
      <c r="AC37" s="115">
        <f t="shared" si="62"/>
        <v>0</v>
      </c>
      <c r="AD37" s="115">
        <f t="shared" si="62"/>
        <v>0</v>
      </c>
      <c r="AE37" s="115">
        <f t="shared" si="62"/>
        <v>0</v>
      </c>
      <c r="AF37" s="115">
        <f t="shared" si="62"/>
        <v>0</v>
      </c>
      <c r="AG37" s="115">
        <f t="shared" si="62"/>
        <v>0</v>
      </c>
      <c r="AH37" s="115">
        <f t="shared" si="62"/>
        <v>0</v>
      </c>
      <c r="AI37" s="167"/>
      <c r="AJ37">
        <v>18</v>
      </c>
      <c r="AK37">
        <f t="shared" si="26"/>
        <v>2</v>
      </c>
      <c r="AL37">
        <f t="shared" si="27"/>
        <v>2</v>
      </c>
      <c r="AM37">
        <f t="shared" si="7"/>
        <v>1</v>
      </c>
      <c r="AN37" s="19">
        <f t="shared" si="28"/>
        <v>42430</v>
      </c>
      <c r="AO37" s="13">
        <f t="shared" si="29"/>
        <v>31</v>
      </c>
      <c r="AP37" s="15">
        <f t="shared" si="8"/>
        <v>0.131673325</v>
      </c>
      <c r="AQ37">
        <f t="shared" si="9"/>
        <v>4898</v>
      </c>
      <c r="AR37">
        <f t="shared" si="10"/>
        <v>32</v>
      </c>
      <c r="AS37" s="20">
        <v>0.08</v>
      </c>
      <c r="AT37" s="14">
        <f t="shared" si="11"/>
        <v>156736</v>
      </c>
      <c r="AU37" s="14">
        <f t="shared" si="12"/>
        <v>12538</v>
      </c>
      <c r="AV37" s="14">
        <f t="shared" si="13"/>
        <v>0</v>
      </c>
      <c r="AW37" s="13">
        <f t="shared" si="14"/>
        <v>0</v>
      </c>
      <c r="AX37" s="13">
        <f t="shared" si="15"/>
        <v>0</v>
      </c>
      <c r="AY37" s="13">
        <f t="shared" si="30"/>
        <v>0</v>
      </c>
      <c r="BA37" t="s">
        <v>159</v>
      </c>
      <c r="BB37">
        <v>18</v>
      </c>
      <c r="BC37" s="87">
        <f t="shared" si="31"/>
        <v>0</v>
      </c>
      <c r="BD37" s="181">
        <f t="shared" si="32"/>
        <v>1</v>
      </c>
      <c r="BE37" s="50">
        <f t="shared" si="33"/>
        <v>1</v>
      </c>
      <c r="BF37" s="50">
        <f t="shared" si="34"/>
        <v>209381.93721277782</v>
      </c>
      <c r="BG37" s="50">
        <f t="shared" si="40"/>
        <v>13434958.740494322</v>
      </c>
      <c r="BH37" s="87">
        <f t="shared" si="35"/>
        <v>0</v>
      </c>
      <c r="BI37" s="87">
        <f t="shared" si="55"/>
        <v>1</v>
      </c>
      <c r="BJ37">
        <f t="shared" si="43"/>
        <v>19500</v>
      </c>
      <c r="BK37">
        <f t="shared" si="37"/>
        <v>1395109</v>
      </c>
      <c r="BL37" s="54">
        <f t="shared" si="16"/>
        <v>1668160</v>
      </c>
      <c r="BM37" s="54">
        <f t="shared" si="17"/>
        <v>11600</v>
      </c>
      <c r="BN37" s="13"/>
      <c r="BO37" s="19">
        <f t="shared" si="44"/>
        <v>42430</v>
      </c>
      <c r="BP37">
        <f t="shared" si="18"/>
        <v>2</v>
      </c>
      <c r="BQ37">
        <v>18</v>
      </c>
      <c r="BR37" s="16">
        <f t="shared" si="45"/>
        <v>77221.04406692706</v>
      </c>
      <c r="BS37" s="16">
        <f t="shared" si="19"/>
        <v>58864.10501673763</v>
      </c>
      <c r="BT37" s="14">
        <f t="shared" si="20"/>
        <v>18356.939050189434</v>
      </c>
      <c r="BU37" s="14">
        <f t="shared" si="51"/>
        <v>10955299.325096924</v>
      </c>
      <c r="BV37" s="13"/>
      <c r="BW37" s="19">
        <f t="shared" si="46"/>
        <v>42217</v>
      </c>
      <c r="BX37">
        <f t="shared" si="21"/>
        <v>2</v>
      </c>
      <c r="BY37">
        <v>18</v>
      </c>
      <c r="BZ37" s="16">
        <f t="shared" si="47"/>
        <v>0</v>
      </c>
      <c r="CA37" s="16">
        <f t="shared" si="22"/>
        <v>0</v>
      </c>
      <c r="CB37" s="14">
        <f t="shared" si="23"/>
        <v>0</v>
      </c>
      <c r="CC37" s="14">
        <f t="shared" si="49"/>
        <v>0</v>
      </c>
      <c r="CD37" s="13"/>
      <c r="CE37" s="35">
        <v>34</v>
      </c>
      <c r="CF37" s="36">
        <v>0.059</v>
      </c>
      <c r="CG37" s="37">
        <v>0.063</v>
      </c>
      <c r="CH37" s="38">
        <v>0.02097</v>
      </c>
      <c r="CI37" s="36">
        <v>0.074</v>
      </c>
      <c r="CJ37" s="37">
        <v>0.077</v>
      </c>
      <c r="CK37" s="38">
        <v>0.01532</v>
      </c>
      <c r="CL37" s="39">
        <v>0.066</v>
      </c>
      <c r="CM37" s="39">
        <v>0.03</v>
      </c>
      <c r="CN37" s="39">
        <v>0.03</v>
      </c>
    </row>
    <row r="38" spans="1:92" ht="13.5">
      <c r="A38" s="118"/>
      <c r="B38" s="80" t="s">
        <v>187</v>
      </c>
      <c r="C38" s="113"/>
      <c r="D38" s="114">
        <f t="shared" si="41"/>
        <v>7608753.067953126</v>
      </c>
      <c r="E38" s="115">
        <f>E36</f>
        <v>1263408.414745105</v>
      </c>
      <c r="F38" s="115">
        <f aca="true" t="shared" si="63" ref="F38:Y38">IF(F36&lt;0,F36,IF(E37&lt;0,F36+E37,F36))</f>
        <v>125382.80877454055</v>
      </c>
      <c r="G38" s="115">
        <f t="shared" si="63"/>
        <v>126473.52934012352</v>
      </c>
      <c r="H38" s="115">
        <f>IF(H36&lt;0,H36,IF(G37&lt;0,H36+G37,H36))</f>
        <v>102111.27502107789</v>
      </c>
      <c r="I38" s="115">
        <f t="shared" si="63"/>
        <v>125654.85941877746</v>
      </c>
      <c r="J38" s="115">
        <f t="shared" si="63"/>
        <v>151187.21347839397</v>
      </c>
      <c r="K38" s="115">
        <f>IF(K36&lt;0,K36,IF(J37&lt;0,K36+J37,K36))</f>
        <v>167508.38785740617</v>
      </c>
      <c r="L38" s="115">
        <f t="shared" si="63"/>
        <v>186485.5553419154</v>
      </c>
      <c r="M38" s="115">
        <f t="shared" si="63"/>
        <v>204384.01331173314</v>
      </c>
      <c r="N38" s="115">
        <f t="shared" si="63"/>
        <v>225247.1862552248</v>
      </c>
      <c r="O38" s="115">
        <f t="shared" si="63"/>
        <v>237857.62833491422</v>
      </c>
      <c r="P38" s="115">
        <f t="shared" si="63"/>
        <v>253634.02600487275</v>
      </c>
      <c r="Q38" s="115">
        <f t="shared" si="63"/>
        <v>268912.2006809389</v>
      </c>
      <c r="R38" s="115">
        <f t="shared" si="63"/>
        <v>287687.1114648347</v>
      </c>
      <c r="S38" s="115">
        <f t="shared" si="63"/>
        <v>298865.85792326665</v>
      </c>
      <c r="T38" s="115">
        <f t="shared" si="63"/>
        <v>304964</v>
      </c>
      <c r="U38" s="115">
        <f t="shared" si="63"/>
        <v>345819</v>
      </c>
      <c r="V38" s="115">
        <f t="shared" si="63"/>
        <v>1184672</v>
      </c>
      <c r="W38" s="115">
        <f t="shared" si="63"/>
        <v>1176242</v>
      </c>
      <c r="X38" s="115">
        <f t="shared" si="63"/>
        <v>1171053</v>
      </c>
      <c r="Y38" s="115">
        <f t="shared" si="63"/>
        <v>-598797</v>
      </c>
      <c r="Z38" s="115">
        <f>IF(Z36&lt;0,Z36,IF(Y37&lt;0,Z36+Y37,Z36))</f>
        <v>-439200</v>
      </c>
      <c r="AA38" s="115">
        <f aca="true" t="shared" si="64" ref="AA38:AH38">IF(AA36&lt;0,AA36,IF(Z37&lt;0,AA36+Z37,AA36))</f>
        <v>-282205</v>
      </c>
      <c r="AB38" s="115">
        <f t="shared" si="64"/>
        <v>-127505</v>
      </c>
      <c r="AC38" s="115">
        <f t="shared" si="64"/>
        <v>24936</v>
      </c>
      <c r="AD38" s="115">
        <f t="shared" si="64"/>
        <v>151253</v>
      </c>
      <c r="AE38" s="115">
        <f t="shared" si="64"/>
        <v>147941</v>
      </c>
      <c r="AF38" s="115">
        <f t="shared" si="64"/>
        <v>145800</v>
      </c>
      <c r="AG38" s="115">
        <f t="shared" si="64"/>
        <v>143577</v>
      </c>
      <c r="AH38" s="115">
        <f t="shared" si="64"/>
        <v>25542</v>
      </c>
      <c r="AI38" s="164"/>
      <c r="AJ38">
        <v>19</v>
      </c>
      <c r="AK38">
        <f t="shared" si="26"/>
        <v>2</v>
      </c>
      <c r="AL38">
        <f t="shared" si="27"/>
        <v>2</v>
      </c>
      <c r="AM38">
        <f t="shared" si="7"/>
        <v>2</v>
      </c>
      <c r="AN38" s="19">
        <f t="shared" si="28"/>
        <v>42461</v>
      </c>
      <c r="AO38" s="13">
        <f t="shared" si="29"/>
        <v>30</v>
      </c>
      <c r="AP38" s="15">
        <f t="shared" si="8"/>
        <v>0.15246385</v>
      </c>
      <c r="AQ38">
        <f t="shared" si="9"/>
        <v>5488</v>
      </c>
      <c r="AR38">
        <f t="shared" si="10"/>
        <v>32</v>
      </c>
      <c r="AS38" s="20">
        <v>0.1</v>
      </c>
      <c r="AT38" s="14">
        <f t="shared" si="11"/>
        <v>175616</v>
      </c>
      <c r="AU38" s="14">
        <f t="shared" si="12"/>
        <v>17561</v>
      </c>
      <c r="AV38" s="14">
        <f t="shared" si="13"/>
        <v>114300</v>
      </c>
      <c r="AW38" s="13">
        <f t="shared" si="14"/>
        <v>0</v>
      </c>
      <c r="AX38" s="13">
        <f t="shared" si="15"/>
        <v>0</v>
      </c>
      <c r="AY38" s="13">
        <f t="shared" si="30"/>
        <v>70000</v>
      </c>
      <c r="BA38" t="s">
        <v>159</v>
      </c>
      <c r="BB38">
        <v>19</v>
      </c>
      <c r="BC38" s="87">
        <f t="shared" si="31"/>
        <v>0</v>
      </c>
      <c r="BD38" s="181">
        <f t="shared" si="32"/>
        <v>1</v>
      </c>
      <c r="BE38" s="50">
        <f t="shared" si="33"/>
        <v>1</v>
      </c>
      <c r="BF38" s="50">
        <f t="shared" si="34"/>
        <v>184674.86862167</v>
      </c>
      <c r="BG38" s="50">
        <f t="shared" si="40"/>
        <v>13619633.609115992</v>
      </c>
      <c r="BH38" s="87">
        <f t="shared" si="35"/>
        <v>0</v>
      </c>
      <c r="BI38" s="87">
        <f t="shared" si="55"/>
        <v>1</v>
      </c>
      <c r="BJ38">
        <f t="shared" si="43"/>
        <v>17000</v>
      </c>
      <c r="BK38">
        <f t="shared" si="37"/>
        <v>1217930</v>
      </c>
      <c r="BL38" s="54">
        <f t="shared" si="16"/>
        <v>1655904</v>
      </c>
      <c r="BM38" s="54">
        <f t="shared" si="17"/>
        <v>11500</v>
      </c>
      <c r="BN38" s="13"/>
      <c r="BO38" s="19">
        <f t="shared" si="44"/>
        <v>42461</v>
      </c>
      <c r="BP38">
        <f t="shared" si="18"/>
        <v>2</v>
      </c>
      <c r="BQ38">
        <v>19</v>
      </c>
      <c r="BR38" s="16">
        <f t="shared" si="45"/>
        <v>77221.04406692708</v>
      </c>
      <c r="BS38" s="16">
        <f t="shared" si="19"/>
        <v>58962.21185843221</v>
      </c>
      <c r="BT38" s="14">
        <f t="shared" si="20"/>
        <v>18258.83220849487</v>
      </c>
      <c r="BU38" s="14">
        <f t="shared" si="51"/>
        <v>10896337.113238491</v>
      </c>
      <c r="BV38" s="13"/>
      <c r="BW38" s="19">
        <f t="shared" si="46"/>
        <v>42248</v>
      </c>
      <c r="BX38">
        <f t="shared" si="21"/>
        <v>2</v>
      </c>
      <c r="BY38">
        <v>19</v>
      </c>
      <c r="BZ38" s="16">
        <f t="shared" si="47"/>
        <v>0</v>
      </c>
      <c r="CA38" s="16">
        <f t="shared" si="22"/>
        <v>0</v>
      </c>
      <c r="CB38" s="14">
        <f t="shared" si="23"/>
        <v>0</v>
      </c>
      <c r="CC38" s="14">
        <f t="shared" si="49"/>
        <v>0</v>
      </c>
      <c r="CD38" s="13"/>
      <c r="CE38" s="35">
        <v>35</v>
      </c>
      <c r="CF38" s="36">
        <v>0.057</v>
      </c>
      <c r="CG38" s="37">
        <v>0.059</v>
      </c>
      <c r="CH38" s="38">
        <v>0.02051</v>
      </c>
      <c r="CI38" s="36">
        <v>0.071</v>
      </c>
      <c r="CJ38" s="37">
        <v>0.072</v>
      </c>
      <c r="CK38" s="38">
        <v>0.01532</v>
      </c>
      <c r="CL38" s="39">
        <v>0.064</v>
      </c>
      <c r="CM38" s="39">
        <v>0.029</v>
      </c>
      <c r="CN38" s="39">
        <v>0.029</v>
      </c>
    </row>
    <row r="39" spans="1:92" ht="13.5">
      <c r="A39" s="117"/>
      <c r="B39" s="80" t="s">
        <v>52</v>
      </c>
      <c r="C39" s="113"/>
      <c r="D39" s="114">
        <f t="shared" si="41"/>
        <v>4421105</v>
      </c>
      <c r="E39" s="115">
        <f>$F$15+INT(E40*(0.134+0.05))</f>
        <v>267525</v>
      </c>
      <c r="F39" s="115">
        <f>$F$15+INT(F40*(0.134+0.05))</f>
        <v>193189</v>
      </c>
      <c r="G39" s="115">
        <f aca="true" t="shared" si="65" ref="G39:M39">$F$15+INT(G40*(0.134+0.05))</f>
        <v>193261</v>
      </c>
      <c r="H39" s="115">
        <f t="shared" si="65"/>
        <v>191669</v>
      </c>
      <c r="I39" s="115">
        <f t="shared" si="65"/>
        <v>193207</v>
      </c>
      <c r="J39" s="115">
        <f t="shared" si="65"/>
        <v>194875</v>
      </c>
      <c r="K39" s="115">
        <f t="shared" si="65"/>
        <v>195941</v>
      </c>
      <c r="L39" s="115">
        <f t="shared" si="65"/>
        <v>197181</v>
      </c>
      <c r="M39" s="115">
        <f t="shared" si="65"/>
        <v>198350</v>
      </c>
      <c r="N39" s="115">
        <f aca="true" t="shared" si="66" ref="N39:AH39">$F$15+INT(N40*(0.134+0.05))</f>
        <v>199713</v>
      </c>
      <c r="O39" s="115">
        <f t="shared" si="66"/>
        <v>200536</v>
      </c>
      <c r="P39" s="115">
        <f t="shared" si="66"/>
        <v>201567</v>
      </c>
      <c r="Q39" s="115">
        <f t="shared" si="66"/>
        <v>202565</v>
      </c>
      <c r="R39" s="115">
        <f t="shared" si="66"/>
        <v>203791</v>
      </c>
      <c r="S39" s="115">
        <f t="shared" si="66"/>
        <v>204521</v>
      </c>
      <c r="T39" s="115">
        <f t="shared" si="66"/>
        <v>204920</v>
      </c>
      <c r="U39" s="115">
        <f t="shared" si="66"/>
        <v>207588</v>
      </c>
      <c r="V39" s="115">
        <f t="shared" si="66"/>
        <v>262382</v>
      </c>
      <c r="W39" s="115">
        <f t="shared" si="66"/>
        <v>261831</v>
      </c>
      <c r="X39" s="115">
        <f t="shared" si="66"/>
        <v>261493</v>
      </c>
      <c r="Y39" s="115">
        <f t="shared" si="66"/>
        <v>185000</v>
      </c>
      <c r="Z39" s="115">
        <f t="shared" si="66"/>
        <v>185000</v>
      </c>
      <c r="AA39" s="115">
        <f t="shared" si="66"/>
        <v>185000</v>
      </c>
      <c r="AB39" s="115">
        <f t="shared" si="66"/>
        <v>185000</v>
      </c>
      <c r="AC39" s="115">
        <f t="shared" si="66"/>
        <v>186628</v>
      </c>
      <c r="AD39" s="115">
        <f t="shared" si="66"/>
        <v>194879</v>
      </c>
      <c r="AE39" s="115">
        <f t="shared" si="66"/>
        <v>194663</v>
      </c>
      <c r="AF39" s="115">
        <f t="shared" si="66"/>
        <v>194523</v>
      </c>
      <c r="AG39" s="115">
        <f t="shared" si="66"/>
        <v>194378</v>
      </c>
      <c r="AH39" s="115">
        <f t="shared" si="66"/>
        <v>186668</v>
      </c>
      <c r="AI39" s="168"/>
      <c r="AJ39">
        <v>20</v>
      </c>
      <c r="AK39">
        <f t="shared" si="26"/>
        <v>2</v>
      </c>
      <c r="AL39">
        <f t="shared" si="27"/>
        <v>2</v>
      </c>
      <c r="AM39">
        <f t="shared" si="7"/>
        <v>2</v>
      </c>
      <c r="AN39" s="19">
        <f t="shared" si="28"/>
        <v>42491</v>
      </c>
      <c r="AO39" s="13">
        <f t="shared" si="29"/>
        <v>31</v>
      </c>
      <c r="AP39" s="15">
        <f t="shared" si="8"/>
        <v>0.16236409999999998</v>
      </c>
      <c r="AQ39">
        <f t="shared" si="9"/>
        <v>6039</v>
      </c>
      <c r="AR39">
        <f t="shared" si="10"/>
        <v>32</v>
      </c>
      <c r="AS39" s="20">
        <v>0.1</v>
      </c>
      <c r="AT39" s="14">
        <f t="shared" si="11"/>
        <v>193248</v>
      </c>
      <c r="AU39" s="14">
        <f t="shared" si="12"/>
        <v>19324</v>
      </c>
      <c r="AV39" s="14">
        <f t="shared" si="13"/>
        <v>0</v>
      </c>
      <c r="AW39" s="13">
        <f t="shared" si="14"/>
        <v>0</v>
      </c>
      <c r="AX39" s="13">
        <f t="shared" si="15"/>
        <v>0</v>
      </c>
      <c r="AY39" s="13">
        <f t="shared" si="30"/>
        <v>0</v>
      </c>
      <c r="BA39" t="s">
        <v>159</v>
      </c>
      <c r="BB39">
        <v>20</v>
      </c>
      <c r="BC39" s="87">
        <f t="shared" si="31"/>
        <v>0</v>
      </c>
      <c r="BD39" s="181">
        <f t="shared" si="32"/>
        <v>1</v>
      </c>
      <c r="BE39" s="50">
        <f t="shared" si="33"/>
        <v>1</v>
      </c>
      <c r="BF39" s="50">
        <f t="shared" si="34"/>
        <v>162883.23412431296</v>
      </c>
      <c r="BG39" s="50">
        <f t="shared" si="40"/>
        <v>13782516.843240304</v>
      </c>
      <c r="BH39" s="87">
        <f t="shared" si="35"/>
        <v>0</v>
      </c>
      <c r="BI39" s="87">
        <f t="shared" si="55"/>
        <v>1</v>
      </c>
      <c r="BJ39">
        <f t="shared" si="43"/>
        <v>14800</v>
      </c>
      <c r="BK39">
        <f t="shared" si="37"/>
        <v>1063252</v>
      </c>
      <c r="BL39" s="54">
        <f t="shared" si="16"/>
        <v>1647584</v>
      </c>
      <c r="BM39" s="54">
        <f t="shared" si="17"/>
        <v>11500</v>
      </c>
      <c r="BN39" s="13"/>
      <c r="BO39" s="19">
        <f t="shared" si="44"/>
        <v>42491</v>
      </c>
      <c r="BP39">
        <f t="shared" si="18"/>
        <v>2</v>
      </c>
      <c r="BQ39">
        <v>20</v>
      </c>
      <c r="BR39" s="16">
        <f t="shared" si="45"/>
        <v>77221.04406692708</v>
      </c>
      <c r="BS39" s="16">
        <f t="shared" si="19"/>
        <v>59060.48221152959</v>
      </c>
      <c r="BT39" s="14">
        <f t="shared" si="20"/>
        <v>18160.561855397485</v>
      </c>
      <c r="BU39" s="14">
        <f t="shared" si="51"/>
        <v>10837276.63102696</v>
      </c>
      <c r="BV39" s="13"/>
      <c r="BW39" s="19">
        <f t="shared" si="46"/>
        <v>42278</v>
      </c>
      <c r="BX39">
        <f t="shared" si="21"/>
        <v>2</v>
      </c>
      <c r="BY39">
        <v>20</v>
      </c>
      <c r="BZ39" s="16">
        <f t="shared" si="47"/>
        <v>0</v>
      </c>
      <c r="CA39" s="16">
        <f t="shared" si="22"/>
        <v>0</v>
      </c>
      <c r="CB39" s="14">
        <f t="shared" si="23"/>
        <v>0</v>
      </c>
      <c r="CC39" s="14">
        <f t="shared" si="49"/>
        <v>0</v>
      </c>
      <c r="CD39" s="13"/>
      <c r="CE39" s="35">
        <v>36</v>
      </c>
      <c r="CF39" s="36">
        <v>0.056</v>
      </c>
      <c r="CG39" s="37">
        <v>0.059</v>
      </c>
      <c r="CH39" s="38">
        <v>0.01974</v>
      </c>
      <c r="CI39" s="36">
        <v>0.069</v>
      </c>
      <c r="CJ39" s="37">
        <v>0.072</v>
      </c>
      <c r="CK39" s="38">
        <v>0.01494</v>
      </c>
      <c r="CL39" s="39">
        <v>0.062</v>
      </c>
      <c r="CM39" s="39">
        <v>0.028</v>
      </c>
      <c r="CN39" s="39">
        <v>0.028</v>
      </c>
    </row>
    <row r="40" spans="1:92" ht="13.5">
      <c r="A40" s="117"/>
      <c r="B40" s="80" t="s">
        <v>73</v>
      </c>
      <c r="C40" s="113"/>
      <c r="D40" s="114">
        <f t="shared" si="41"/>
        <v>2913669</v>
      </c>
      <c r="E40" s="115">
        <f>MAX(0,INT(E38*0.355))</f>
        <v>448509</v>
      </c>
      <c r="F40" s="115">
        <f>MAX(0,INT(F38*0.355))</f>
        <v>44510</v>
      </c>
      <c r="G40" s="115">
        <f>MAX(0,INT(G38*0.355))</f>
        <v>44898</v>
      </c>
      <c r="H40" s="115">
        <f aca="true" t="shared" si="67" ref="H40:AH40">MAX(0,INT(H38*0.355))</f>
        <v>36249</v>
      </c>
      <c r="I40" s="115">
        <f t="shared" si="67"/>
        <v>44607</v>
      </c>
      <c r="J40" s="115">
        <f t="shared" si="67"/>
        <v>53671</v>
      </c>
      <c r="K40" s="115">
        <f t="shared" si="67"/>
        <v>59465</v>
      </c>
      <c r="L40" s="115">
        <f t="shared" si="67"/>
        <v>66202</v>
      </c>
      <c r="M40" s="115">
        <f t="shared" si="67"/>
        <v>72556</v>
      </c>
      <c r="N40" s="115">
        <f t="shared" si="67"/>
        <v>79962</v>
      </c>
      <c r="O40" s="115">
        <f t="shared" si="67"/>
        <v>84439</v>
      </c>
      <c r="P40" s="115">
        <f t="shared" si="67"/>
        <v>90040</v>
      </c>
      <c r="Q40" s="115">
        <f t="shared" si="67"/>
        <v>95463</v>
      </c>
      <c r="R40" s="115">
        <f t="shared" si="67"/>
        <v>102128</v>
      </c>
      <c r="S40" s="115">
        <f t="shared" si="67"/>
        <v>106097</v>
      </c>
      <c r="T40" s="115">
        <f t="shared" si="67"/>
        <v>108262</v>
      </c>
      <c r="U40" s="115">
        <f t="shared" si="67"/>
        <v>122765</v>
      </c>
      <c r="V40" s="115">
        <f t="shared" si="67"/>
        <v>420558</v>
      </c>
      <c r="W40" s="115">
        <f t="shared" si="67"/>
        <v>417565</v>
      </c>
      <c r="X40" s="115">
        <f t="shared" si="67"/>
        <v>415723</v>
      </c>
      <c r="Y40" s="115">
        <f t="shared" si="67"/>
        <v>0</v>
      </c>
      <c r="Z40" s="115">
        <f t="shared" si="67"/>
        <v>0</v>
      </c>
      <c r="AA40" s="115">
        <f t="shared" si="67"/>
        <v>0</v>
      </c>
      <c r="AB40" s="115">
        <f t="shared" si="67"/>
        <v>0</v>
      </c>
      <c r="AC40" s="115">
        <f t="shared" si="67"/>
        <v>8852</v>
      </c>
      <c r="AD40" s="115">
        <f t="shared" si="67"/>
        <v>53694</v>
      </c>
      <c r="AE40" s="115">
        <f t="shared" si="67"/>
        <v>52519</v>
      </c>
      <c r="AF40" s="115">
        <f t="shared" si="67"/>
        <v>51759</v>
      </c>
      <c r="AG40" s="115">
        <f t="shared" si="67"/>
        <v>50969</v>
      </c>
      <c r="AH40" s="115">
        <f t="shared" si="67"/>
        <v>9067</v>
      </c>
      <c r="AI40" s="165"/>
      <c r="AJ40">
        <v>21</v>
      </c>
      <c r="AK40">
        <f t="shared" si="26"/>
        <v>2</v>
      </c>
      <c r="AL40">
        <f t="shared" si="27"/>
        <v>2</v>
      </c>
      <c r="AM40">
        <f t="shared" si="7"/>
        <v>2</v>
      </c>
      <c r="AN40" s="19">
        <f t="shared" si="28"/>
        <v>42522</v>
      </c>
      <c r="AO40" s="13">
        <f t="shared" si="29"/>
        <v>30</v>
      </c>
      <c r="AP40" s="15">
        <f t="shared" si="8"/>
        <v>0.15246385</v>
      </c>
      <c r="AQ40">
        <f t="shared" si="9"/>
        <v>5488</v>
      </c>
      <c r="AR40">
        <f t="shared" si="10"/>
        <v>32</v>
      </c>
      <c r="AS40" s="20">
        <v>0.1</v>
      </c>
      <c r="AT40" s="14">
        <f t="shared" si="11"/>
        <v>175616</v>
      </c>
      <c r="AU40" s="14">
        <f t="shared" si="12"/>
        <v>17561</v>
      </c>
      <c r="AV40" s="14">
        <f t="shared" si="13"/>
        <v>0</v>
      </c>
      <c r="AW40" s="13">
        <f t="shared" si="14"/>
        <v>0</v>
      </c>
      <c r="AX40" s="13">
        <f t="shared" si="15"/>
        <v>0</v>
      </c>
      <c r="AY40" s="13">
        <f t="shared" si="30"/>
        <v>0</v>
      </c>
      <c r="BA40" t="s">
        <v>159</v>
      </c>
      <c r="BB40">
        <v>21</v>
      </c>
      <c r="BC40" s="87">
        <f t="shared" si="31"/>
        <v>0</v>
      </c>
      <c r="BD40" s="181">
        <f t="shared" si="32"/>
        <v>1</v>
      </c>
      <c r="BE40" s="50">
        <f t="shared" si="33"/>
        <v>1</v>
      </c>
      <c r="BF40" s="50">
        <f t="shared" si="34"/>
        <v>143663.01249764414</v>
      </c>
      <c r="BG40" s="50">
        <f t="shared" si="40"/>
        <v>13926179.855737949</v>
      </c>
      <c r="BH40" s="87">
        <f t="shared" si="35"/>
        <v>0</v>
      </c>
      <c r="BI40" s="87">
        <f t="shared" si="55"/>
        <v>1</v>
      </c>
      <c r="BJ40">
        <f t="shared" si="43"/>
        <v>12900</v>
      </c>
      <c r="BK40">
        <f t="shared" si="37"/>
        <v>928218</v>
      </c>
      <c r="BL40" s="54">
        <f t="shared" si="16"/>
        <v>512310</v>
      </c>
      <c r="BM40" s="54">
        <f t="shared" si="17"/>
        <v>3500</v>
      </c>
      <c r="BN40" s="13"/>
      <c r="BO40" s="19">
        <f t="shared" si="44"/>
        <v>42522</v>
      </c>
      <c r="BP40">
        <f t="shared" si="18"/>
        <v>2</v>
      </c>
      <c r="BQ40">
        <v>21</v>
      </c>
      <c r="BR40" s="16">
        <f t="shared" si="45"/>
        <v>77221.04406692708</v>
      </c>
      <c r="BS40" s="16">
        <f t="shared" si="19"/>
        <v>59158.91634854881</v>
      </c>
      <c r="BT40" s="14">
        <f t="shared" si="20"/>
        <v>18062.12771837827</v>
      </c>
      <c r="BU40" s="14">
        <f t="shared" si="51"/>
        <v>10778117.714678412</v>
      </c>
      <c r="BV40" s="13"/>
      <c r="BW40" s="19">
        <f t="shared" si="46"/>
        <v>42309</v>
      </c>
      <c r="BX40">
        <f t="shared" si="21"/>
        <v>2</v>
      </c>
      <c r="BY40">
        <v>21</v>
      </c>
      <c r="BZ40" s="16">
        <f t="shared" si="47"/>
        <v>0</v>
      </c>
      <c r="CA40" s="16">
        <f t="shared" si="22"/>
        <v>0</v>
      </c>
      <c r="CB40" s="14">
        <f t="shared" si="23"/>
        <v>0</v>
      </c>
      <c r="CC40" s="14">
        <f t="shared" si="49"/>
        <v>0</v>
      </c>
      <c r="CD40" s="13"/>
      <c r="CE40" s="35">
        <v>37</v>
      </c>
      <c r="CF40" s="36">
        <v>0.054</v>
      </c>
      <c r="CG40" s="37">
        <v>0.056</v>
      </c>
      <c r="CH40" s="38">
        <v>0.0195</v>
      </c>
      <c r="CI40" s="36">
        <v>0.068</v>
      </c>
      <c r="CJ40" s="37">
        <v>0.072</v>
      </c>
      <c r="CK40" s="38">
        <v>0.01425</v>
      </c>
      <c r="CL40" s="39">
        <v>0.06</v>
      </c>
      <c r="CM40" s="39">
        <v>0.028</v>
      </c>
      <c r="CN40" s="39">
        <v>0.027</v>
      </c>
    </row>
    <row r="41" spans="1:92" ht="13.5">
      <c r="A41" s="119"/>
      <c r="B41" s="80" t="s">
        <v>163</v>
      </c>
      <c r="C41" s="113"/>
      <c r="D41" s="114">
        <f t="shared" si="41"/>
        <v>273979.0679531251</v>
      </c>
      <c r="E41" s="115">
        <f aca="true" t="shared" si="68" ref="E41:Z41">E36-E40-E39</f>
        <v>547374.414745105</v>
      </c>
      <c r="F41" s="115">
        <f t="shared" si="68"/>
        <v>-112316.19122545945</v>
      </c>
      <c r="G41" s="115">
        <f t="shared" si="68"/>
        <v>-111685.47065987648</v>
      </c>
      <c r="H41" s="115">
        <f t="shared" si="68"/>
        <v>-125806.72497892211</v>
      </c>
      <c r="I41" s="115">
        <f t="shared" si="68"/>
        <v>-112159.14058122254</v>
      </c>
      <c r="J41" s="115">
        <f t="shared" si="68"/>
        <v>-97358.78652160603</v>
      </c>
      <c r="K41" s="115">
        <f t="shared" si="68"/>
        <v>-87897.61214259383</v>
      </c>
      <c r="L41" s="115">
        <f t="shared" si="68"/>
        <v>-76897.4446580846</v>
      </c>
      <c r="M41" s="115">
        <f t="shared" si="68"/>
        <v>-66521.98668826686</v>
      </c>
      <c r="N41" s="115">
        <f t="shared" si="68"/>
        <v>-54427.813744775194</v>
      </c>
      <c r="O41" s="115">
        <f t="shared" si="68"/>
        <v>-47117.37166508578</v>
      </c>
      <c r="P41" s="115">
        <f t="shared" si="68"/>
        <v>-37972.97399512725</v>
      </c>
      <c r="Q41" s="115">
        <f t="shared" si="68"/>
        <v>-29115.7993190611</v>
      </c>
      <c r="R41" s="115">
        <f t="shared" si="68"/>
        <v>-18231.888535165286</v>
      </c>
      <c r="S41" s="115">
        <f t="shared" si="68"/>
        <v>-11752.142076733347</v>
      </c>
      <c r="T41" s="115">
        <f t="shared" si="68"/>
        <v>-8218</v>
      </c>
      <c r="U41" s="115">
        <f t="shared" si="68"/>
        <v>15466</v>
      </c>
      <c r="V41" s="115">
        <f t="shared" si="68"/>
        <v>501732</v>
      </c>
      <c r="W41" s="115">
        <f t="shared" si="68"/>
        <v>496846</v>
      </c>
      <c r="X41" s="115">
        <f t="shared" si="68"/>
        <v>493837</v>
      </c>
      <c r="Y41" s="115">
        <f t="shared" si="68"/>
        <v>-783797</v>
      </c>
      <c r="Z41" s="115">
        <f t="shared" si="68"/>
        <v>-25403</v>
      </c>
      <c r="AA41" s="115">
        <f aca="true" t="shared" si="69" ref="AA41:AH41">AA36-AA40-AA39</f>
        <v>-28005</v>
      </c>
      <c r="AB41" s="115">
        <f t="shared" si="69"/>
        <v>-30300</v>
      </c>
      <c r="AC41" s="115">
        <f t="shared" si="69"/>
        <v>-43039</v>
      </c>
      <c r="AD41" s="115">
        <f t="shared" si="69"/>
        <v>-97320</v>
      </c>
      <c r="AE41" s="115">
        <f t="shared" si="69"/>
        <v>-99241</v>
      </c>
      <c r="AF41" s="115">
        <f t="shared" si="69"/>
        <v>-100482</v>
      </c>
      <c r="AG41" s="115">
        <f t="shared" si="69"/>
        <v>-101770</v>
      </c>
      <c r="AH41" s="115">
        <f t="shared" si="69"/>
        <v>-170193</v>
      </c>
      <c r="AI41" s="167"/>
      <c r="AJ41">
        <v>22</v>
      </c>
      <c r="AK41">
        <f t="shared" si="26"/>
        <v>2</v>
      </c>
      <c r="AL41">
        <f t="shared" si="27"/>
        <v>2</v>
      </c>
      <c r="AM41">
        <f t="shared" si="7"/>
        <v>2</v>
      </c>
      <c r="AN41" s="19">
        <f t="shared" si="28"/>
        <v>42552</v>
      </c>
      <c r="AO41" s="13">
        <f t="shared" si="29"/>
        <v>31</v>
      </c>
      <c r="AP41" s="15">
        <f t="shared" si="8"/>
        <v>0.131673325</v>
      </c>
      <c r="AQ41">
        <f t="shared" si="9"/>
        <v>4898</v>
      </c>
      <c r="AR41">
        <f t="shared" si="10"/>
        <v>32</v>
      </c>
      <c r="AS41" s="20">
        <v>0.1</v>
      </c>
      <c r="AT41" s="14">
        <f t="shared" si="11"/>
        <v>156736</v>
      </c>
      <c r="AU41" s="14">
        <f t="shared" si="12"/>
        <v>15673</v>
      </c>
      <c r="AV41" s="14">
        <f t="shared" si="13"/>
        <v>0</v>
      </c>
      <c r="AW41" s="13">
        <f t="shared" si="14"/>
        <v>28575</v>
      </c>
      <c r="AX41" s="13">
        <f t="shared" si="15"/>
        <v>0</v>
      </c>
      <c r="AY41" s="13">
        <f t="shared" si="30"/>
        <v>0</v>
      </c>
      <c r="BA41" t="s">
        <v>159</v>
      </c>
      <c r="BB41">
        <v>22</v>
      </c>
      <c r="BC41" s="87">
        <f t="shared" si="31"/>
        <v>0</v>
      </c>
      <c r="BD41" s="181">
        <f t="shared" si="32"/>
        <v>1</v>
      </c>
      <c r="BE41" s="50">
        <f t="shared" si="33"/>
        <v>1</v>
      </c>
      <c r="BF41" s="50">
        <f t="shared" si="34"/>
        <v>126710.77702292203</v>
      </c>
      <c r="BG41" s="50">
        <f t="shared" si="40"/>
        <v>14052890.632760871</v>
      </c>
      <c r="BH41" s="87">
        <f t="shared" si="35"/>
        <v>0</v>
      </c>
      <c r="BI41" s="87">
        <f t="shared" si="55"/>
        <v>1</v>
      </c>
      <c r="BJ41">
        <f t="shared" si="43"/>
        <v>11300</v>
      </c>
      <c r="BK41">
        <f t="shared" si="37"/>
        <v>810334</v>
      </c>
      <c r="BL41" s="54">
        <f t="shared" si="16"/>
        <v>510970</v>
      </c>
      <c r="BM41" s="54">
        <f t="shared" si="17"/>
        <v>3500</v>
      </c>
      <c r="BN41" s="13"/>
      <c r="BO41" s="19">
        <f t="shared" si="44"/>
        <v>42552</v>
      </c>
      <c r="BP41">
        <f t="shared" si="18"/>
        <v>2</v>
      </c>
      <c r="BQ41">
        <v>22</v>
      </c>
      <c r="BR41" s="16">
        <f t="shared" si="45"/>
        <v>77221.04406692708</v>
      </c>
      <c r="BS41" s="16">
        <f t="shared" si="19"/>
        <v>59257.514542463054</v>
      </c>
      <c r="BT41" s="14">
        <f t="shared" si="20"/>
        <v>17963.529524464022</v>
      </c>
      <c r="BU41" s="14">
        <f t="shared" si="51"/>
        <v>10718860.20013595</v>
      </c>
      <c r="BV41" s="13"/>
      <c r="BW41" s="19">
        <f t="shared" si="46"/>
        <v>42339</v>
      </c>
      <c r="BX41">
        <f t="shared" si="21"/>
        <v>2</v>
      </c>
      <c r="BY41">
        <v>22</v>
      </c>
      <c r="BZ41" s="16">
        <f t="shared" si="47"/>
        <v>0</v>
      </c>
      <c r="CA41" s="16">
        <f t="shared" si="22"/>
        <v>0</v>
      </c>
      <c r="CB41" s="14">
        <f t="shared" si="23"/>
        <v>0</v>
      </c>
      <c r="CC41" s="14">
        <f t="shared" si="49"/>
        <v>0</v>
      </c>
      <c r="CD41" s="13"/>
      <c r="CE41" s="35">
        <v>38</v>
      </c>
      <c r="CF41" s="36">
        <v>0.053</v>
      </c>
      <c r="CG41" s="37">
        <v>0.056</v>
      </c>
      <c r="CH41" s="38">
        <v>0.01882</v>
      </c>
      <c r="CI41" s="36">
        <v>0.066</v>
      </c>
      <c r="CJ41" s="37">
        <v>0.067</v>
      </c>
      <c r="CK41" s="38">
        <v>0.01393</v>
      </c>
      <c r="CL41" s="39">
        <v>0.059</v>
      </c>
      <c r="CM41" s="39">
        <v>0.027</v>
      </c>
      <c r="CN41" s="39">
        <v>0.027</v>
      </c>
    </row>
    <row r="42" spans="1:92" ht="13.5">
      <c r="A42" s="119"/>
      <c r="B42" s="80" t="s">
        <v>131</v>
      </c>
      <c r="C42" s="113"/>
      <c r="D42" s="114"/>
      <c r="E42" s="115">
        <f>E41</f>
        <v>547374.414745105</v>
      </c>
      <c r="F42" s="115">
        <f>E42+F41</f>
        <v>435058.2235196455</v>
      </c>
      <c r="G42" s="115">
        <f aca="true" t="shared" si="70" ref="G42:Y42">F42+G41</f>
        <v>323372.75285976904</v>
      </c>
      <c r="H42" s="115">
        <f>G42+H41</f>
        <v>197566.02788084693</v>
      </c>
      <c r="I42" s="115">
        <f t="shared" si="70"/>
        <v>85406.88729962439</v>
      </c>
      <c r="J42" s="115">
        <f t="shared" si="70"/>
        <v>-11951.899221981643</v>
      </c>
      <c r="K42" s="115">
        <f>J42+K41</f>
        <v>-99849.51136457548</v>
      </c>
      <c r="L42" s="115">
        <f t="shared" si="70"/>
        <v>-176746.95602266007</v>
      </c>
      <c r="M42" s="115">
        <f t="shared" si="70"/>
        <v>-243268.94271092693</v>
      </c>
      <c r="N42" s="115">
        <f t="shared" si="70"/>
        <v>-297696.7564557021</v>
      </c>
      <c r="O42" s="115">
        <f t="shared" si="70"/>
        <v>-344814.1281207879</v>
      </c>
      <c r="P42" s="115">
        <f t="shared" si="70"/>
        <v>-382787.10211591516</v>
      </c>
      <c r="Q42" s="115">
        <f t="shared" si="70"/>
        <v>-411902.90143497626</v>
      </c>
      <c r="R42" s="115">
        <f t="shared" si="70"/>
        <v>-430134.78997014154</v>
      </c>
      <c r="S42" s="115">
        <f t="shared" si="70"/>
        <v>-441886.9320468749</v>
      </c>
      <c r="T42" s="115">
        <f t="shared" si="70"/>
        <v>-450104.9320468749</v>
      </c>
      <c r="U42" s="115">
        <f t="shared" si="70"/>
        <v>-434638.9320468749</v>
      </c>
      <c r="V42" s="115">
        <f t="shared" si="70"/>
        <v>67093.06795312511</v>
      </c>
      <c r="W42" s="115">
        <f t="shared" si="70"/>
        <v>563939.0679531251</v>
      </c>
      <c r="X42" s="115">
        <f t="shared" si="70"/>
        <v>1057776.067953125</v>
      </c>
      <c r="Y42" s="115">
        <f t="shared" si="70"/>
        <v>273979.0679531251</v>
      </c>
      <c r="Z42" s="115">
        <f>Y42+Z41</f>
        <v>248576.0679531251</v>
      </c>
      <c r="AA42" s="115">
        <f aca="true" t="shared" si="71" ref="AA42:AH42">Z42+AA41</f>
        <v>220571.0679531251</v>
      </c>
      <c r="AB42" s="115">
        <f t="shared" si="71"/>
        <v>190271.0679531251</v>
      </c>
      <c r="AC42" s="115">
        <f t="shared" si="71"/>
        <v>147232.0679531251</v>
      </c>
      <c r="AD42" s="115">
        <f t="shared" si="71"/>
        <v>49912.06795312511</v>
      </c>
      <c r="AE42" s="115">
        <f t="shared" si="71"/>
        <v>-49328.93204687489</v>
      </c>
      <c r="AF42" s="115">
        <f t="shared" si="71"/>
        <v>-149810.9320468749</v>
      </c>
      <c r="AG42" s="115">
        <f t="shared" si="71"/>
        <v>-251580.9320468749</v>
      </c>
      <c r="AH42" s="115">
        <f t="shared" si="71"/>
        <v>-421773.9320468749</v>
      </c>
      <c r="AI42" s="169"/>
      <c r="AJ42">
        <v>23</v>
      </c>
      <c r="AK42">
        <f t="shared" si="26"/>
        <v>2</v>
      </c>
      <c r="AL42">
        <f t="shared" si="27"/>
        <v>2</v>
      </c>
      <c r="AM42">
        <f t="shared" si="7"/>
        <v>2</v>
      </c>
      <c r="AN42" s="19">
        <f t="shared" si="28"/>
        <v>42583</v>
      </c>
      <c r="AO42" s="13">
        <f t="shared" si="29"/>
        <v>31</v>
      </c>
      <c r="AP42" s="15">
        <f t="shared" si="8"/>
        <v>0.1425636</v>
      </c>
      <c r="AQ42">
        <f t="shared" si="9"/>
        <v>5303</v>
      </c>
      <c r="AR42">
        <f t="shared" si="10"/>
        <v>32</v>
      </c>
      <c r="AS42" s="20">
        <v>0.1</v>
      </c>
      <c r="AT42" s="14">
        <f t="shared" si="11"/>
        <v>169696</v>
      </c>
      <c r="AU42" s="14">
        <f t="shared" si="12"/>
        <v>16969</v>
      </c>
      <c r="AV42" s="14">
        <f t="shared" si="13"/>
        <v>0</v>
      </c>
      <c r="AW42" s="13">
        <f t="shared" si="14"/>
        <v>0</v>
      </c>
      <c r="AX42" s="13">
        <f t="shared" si="15"/>
        <v>0</v>
      </c>
      <c r="AY42" s="13">
        <f t="shared" si="30"/>
        <v>0</v>
      </c>
      <c r="BA42" t="s">
        <v>159</v>
      </c>
      <c r="BB42">
        <v>23</v>
      </c>
      <c r="BC42" s="87">
        <f t="shared" si="31"/>
        <v>0</v>
      </c>
      <c r="BD42" s="181">
        <f t="shared" si="32"/>
        <v>1</v>
      </c>
      <c r="BE42" s="50">
        <f t="shared" si="33"/>
        <v>1</v>
      </c>
      <c r="BF42" s="50">
        <f t="shared" si="34"/>
        <v>111758.9053342172</v>
      </c>
      <c r="BG42" s="50">
        <f t="shared" si="40"/>
        <v>14164649.538095089</v>
      </c>
      <c r="BH42" s="87">
        <f t="shared" si="35"/>
        <v>0</v>
      </c>
      <c r="BI42" s="87">
        <f t="shared" si="55"/>
        <v>1</v>
      </c>
      <c r="BJ42">
        <f t="shared" si="43"/>
        <v>10500</v>
      </c>
      <c r="BK42">
        <f t="shared" si="37"/>
        <v>750000</v>
      </c>
      <c r="BL42" s="54">
        <f t="shared" si="16"/>
        <v>507190</v>
      </c>
      <c r="BM42" s="54">
        <f t="shared" si="17"/>
        <v>3500</v>
      </c>
      <c r="BN42" s="13"/>
      <c r="BO42" s="19">
        <f t="shared" si="44"/>
        <v>42583</v>
      </c>
      <c r="BP42">
        <f t="shared" si="18"/>
        <v>2</v>
      </c>
      <c r="BQ42">
        <v>23</v>
      </c>
      <c r="BR42" s="16">
        <f t="shared" si="45"/>
        <v>77221.04406692709</v>
      </c>
      <c r="BS42" s="16">
        <f t="shared" si="19"/>
        <v>59356.2770667005</v>
      </c>
      <c r="BT42" s="14">
        <f t="shared" si="20"/>
        <v>17864.767000226584</v>
      </c>
      <c r="BU42" s="14">
        <f t="shared" si="51"/>
        <v>10659503.92306925</v>
      </c>
      <c r="BV42" s="13"/>
      <c r="BW42" s="19">
        <f t="shared" si="46"/>
        <v>42370</v>
      </c>
      <c r="BX42">
        <f t="shared" si="21"/>
        <v>2</v>
      </c>
      <c r="BY42">
        <v>23</v>
      </c>
      <c r="BZ42" s="16">
        <f t="shared" si="47"/>
        <v>0</v>
      </c>
      <c r="CA42" s="16">
        <f t="shared" si="22"/>
        <v>0</v>
      </c>
      <c r="CB42" s="14">
        <f t="shared" si="23"/>
        <v>0</v>
      </c>
      <c r="CC42" s="14">
        <f t="shared" si="49"/>
        <v>0</v>
      </c>
      <c r="CD42" s="13"/>
      <c r="CE42" s="35">
        <v>39</v>
      </c>
      <c r="CF42" s="36">
        <v>0.051</v>
      </c>
      <c r="CG42" s="37">
        <v>0.053</v>
      </c>
      <c r="CH42" s="38">
        <v>0.0186</v>
      </c>
      <c r="CI42" s="36">
        <v>0.064</v>
      </c>
      <c r="CJ42" s="37">
        <v>0.067</v>
      </c>
      <c r="CK42" s="38">
        <v>0.0137</v>
      </c>
      <c r="CL42" s="39">
        <v>0.057</v>
      </c>
      <c r="CM42" s="39">
        <v>0.026</v>
      </c>
      <c r="CN42" s="39">
        <v>0.026</v>
      </c>
    </row>
    <row r="43" spans="1:92" ht="13.5">
      <c r="A43" s="119"/>
      <c r="B43" s="120"/>
      <c r="C43" s="121"/>
      <c r="D43" s="121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69"/>
      <c r="AJ43">
        <v>24</v>
      </c>
      <c r="AK43">
        <f t="shared" si="26"/>
        <v>2</v>
      </c>
      <c r="AL43">
        <f t="shared" si="27"/>
        <v>2</v>
      </c>
      <c r="AM43">
        <f t="shared" si="7"/>
        <v>2</v>
      </c>
      <c r="AN43" s="19">
        <f t="shared" si="28"/>
        <v>42614</v>
      </c>
      <c r="AO43" s="13">
        <f t="shared" si="29"/>
        <v>30</v>
      </c>
      <c r="AP43" s="15">
        <f t="shared" si="8"/>
        <v>0.131673325</v>
      </c>
      <c r="AQ43">
        <f t="shared" si="9"/>
        <v>4740</v>
      </c>
      <c r="AR43">
        <f t="shared" si="10"/>
        <v>32</v>
      </c>
      <c r="AS43" s="20">
        <v>0.1</v>
      </c>
      <c r="AT43" s="14">
        <f t="shared" si="11"/>
        <v>151680</v>
      </c>
      <c r="AU43" s="14">
        <f t="shared" si="12"/>
        <v>15168</v>
      </c>
      <c r="AV43" s="14">
        <f t="shared" si="13"/>
        <v>0</v>
      </c>
      <c r="AW43" s="13">
        <f t="shared" si="14"/>
        <v>28575</v>
      </c>
      <c r="AX43" s="13">
        <f t="shared" si="15"/>
        <v>0</v>
      </c>
      <c r="AY43" s="13">
        <f t="shared" si="30"/>
        <v>0</v>
      </c>
      <c r="BA43" t="s">
        <v>159</v>
      </c>
      <c r="BB43">
        <v>24</v>
      </c>
      <c r="BC43" s="87">
        <f t="shared" si="31"/>
        <v>0</v>
      </c>
      <c r="BD43" s="181">
        <f t="shared" si="32"/>
        <v>1</v>
      </c>
      <c r="BE43" s="50">
        <f t="shared" si="33"/>
        <v>1</v>
      </c>
      <c r="BF43" s="50">
        <f t="shared" si="34"/>
        <v>98571.35450477953</v>
      </c>
      <c r="BG43" s="50">
        <f t="shared" si="40"/>
        <v>14263220.892599868</v>
      </c>
      <c r="BH43" s="87">
        <f t="shared" si="35"/>
        <v>0</v>
      </c>
      <c r="BI43" s="87">
        <f t="shared" si="55"/>
        <v>1</v>
      </c>
      <c r="BJ43">
        <f t="shared" si="43"/>
        <v>10500</v>
      </c>
      <c r="BK43">
        <f t="shared" si="37"/>
        <v>750000</v>
      </c>
      <c r="BL43" s="54">
        <f t="shared" si="16"/>
        <v>504640</v>
      </c>
      <c r="BM43" s="54">
        <f t="shared" si="17"/>
        <v>3500</v>
      </c>
      <c r="BN43" s="13"/>
      <c r="BO43" s="19">
        <f t="shared" si="44"/>
        <v>42614</v>
      </c>
      <c r="BP43">
        <f t="shared" si="18"/>
        <v>2</v>
      </c>
      <c r="BQ43">
        <v>24</v>
      </c>
      <c r="BR43" s="16">
        <f t="shared" si="45"/>
        <v>77221.04406692708</v>
      </c>
      <c r="BS43" s="16">
        <f t="shared" si="19"/>
        <v>59455.20419514499</v>
      </c>
      <c r="BT43" s="14">
        <f t="shared" si="20"/>
        <v>17765.839871782086</v>
      </c>
      <c r="BU43" s="14">
        <f t="shared" si="51"/>
        <v>10600048.718874104</v>
      </c>
      <c r="BV43" s="13"/>
      <c r="BW43" s="19">
        <f t="shared" si="46"/>
        <v>42401</v>
      </c>
      <c r="BX43">
        <f t="shared" si="21"/>
        <v>2</v>
      </c>
      <c r="BY43">
        <v>24</v>
      </c>
      <c r="BZ43" s="16">
        <f t="shared" si="47"/>
        <v>0</v>
      </c>
      <c r="CA43" s="16">
        <f t="shared" si="22"/>
        <v>0</v>
      </c>
      <c r="CB43" s="14">
        <f t="shared" si="23"/>
        <v>0</v>
      </c>
      <c r="CC43" s="14">
        <f t="shared" si="49"/>
        <v>0</v>
      </c>
      <c r="CD43" s="13"/>
      <c r="CE43" s="35">
        <v>40</v>
      </c>
      <c r="CF43" s="36">
        <v>0.05</v>
      </c>
      <c r="CG43" s="37">
        <v>0.053</v>
      </c>
      <c r="CH43" s="38">
        <v>0.01791</v>
      </c>
      <c r="CI43" s="36">
        <v>0.063</v>
      </c>
      <c r="CJ43" s="37">
        <v>0.067</v>
      </c>
      <c r="CK43" s="38">
        <v>0.01317</v>
      </c>
      <c r="CL43" s="39">
        <v>0.056</v>
      </c>
      <c r="CM43" s="39">
        <v>0.025</v>
      </c>
      <c r="CN43" s="39">
        <v>0.025</v>
      </c>
    </row>
    <row r="44" spans="1:92" ht="13.5">
      <c r="A44" s="119"/>
      <c r="B44" s="122"/>
      <c r="C44" s="92"/>
      <c r="D44" s="92"/>
      <c r="E44" s="93">
        <f aca="true" t="shared" si="72" ref="E44:Z45">E17</f>
        <v>1</v>
      </c>
      <c r="F44" s="93">
        <f t="shared" si="72"/>
        <v>2</v>
      </c>
      <c r="G44" s="93">
        <f t="shared" si="72"/>
        <v>3</v>
      </c>
      <c r="H44" s="93">
        <f t="shared" si="72"/>
        <v>4</v>
      </c>
      <c r="I44" s="93">
        <f t="shared" si="72"/>
        <v>5</v>
      </c>
      <c r="J44" s="93">
        <f t="shared" si="72"/>
        <v>6</v>
      </c>
      <c r="K44" s="93">
        <f t="shared" si="72"/>
        <v>7</v>
      </c>
      <c r="L44" s="93">
        <f t="shared" si="72"/>
        <v>8</v>
      </c>
      <c r="M44" s="93">
        <f t="shared" si="72"/>
        <v>9</v>
      </c>
      <c r="N44" s="93">
        <f t="shared" si="72"/>
        <v>10</v>
      </c>
      <c r="O44" s="93">
        <f t="shared" si="72"/>
        <v>11</v>
      </c>
      <c r="P44" s="93">
        <f t="shared" si="72"/>
        <v>12</v>
      </c>
      <c r="Q44" s="93">
        <f t="shared" si="72"/>
        <v>13</v>
      </c>
      <c r="R44" s="93">
        <f t="shared" si="72"/>
        <v>14</v>
      </c>
      <c r="S44" s="93">
        <f t="shared" si="72"/>
        <v>15</v>
      </c>
      <c r="T44" s="93">
        <f t="shared" si="72"/>
        <v>16</v>
      </c>
      <c r="U44" s="93">
        <f t="shared" si="72"/>
        <v>17</v>
      </c>
      <c r="V44" s="93">
        <f t="shared" si="72"/>
        <v>18</v>
      </c>
      <c r="W44" s="93">
        <f t="shared" si="72"/>
        <v>19</v>
      </c>
      <c r="X44" s="93">
        <f t="shared" si="72"/>
        <v>20</v>
      </c>
      <c r="Y44" s="93">
        <f t="shared" si="72"/>
        <v>21</v>
      </c>
      <c r="Z44" s="93">
        <f t="shared" si="72"/>
        <v>22</v>
      </c>
      <c r="AA44" s="93">
        <f aca="true" t="shared" si="73" ref="AA44:AH44">AA17</f>
        <v>23</v>
      </c>
      <c r="AB44" s="93">
        <f t="shared" si="73"/>
        <v>24</v>
      </c>
      <c r="AC44" s="93">
        <f t="shared" si="73"/>
        <v>25</v>
      </c>
      <c r="AD44" s="93">
        <f t="shared" si="73"/>
        <v>26</v>
      </c>
      <c r="AE44" s="93">
        <f t="shared" si="73"/>
        <v>27</v>
      </c>
      <c r="AF44" s="93">
        <f t="shared" si="73"/>
        <v>28</v>
      </c>
      <c r="AG44" s="93">
        <f t="shared" si="73"/>
        <v>29</v>
      </c>
      <c r="AH44" s="93">
        <f t="shared" si="73"/>
        <v>30</v>
      </c>
      <c r="AI44" s="168"/>
      <c r="AJ44">
        <v>25</v>
      </c>
      <c r="AK44">
        <f t="shared" si="26"/>
        <v>3</v>
      </c>
      <c r="AL44">
        <f t="shared" si="27"/>
        <v>3</v>
      </c>
      <c r="AM44">
        <f t="shared" si="7"/>
        <v>2</v>
      </c>
      <c r="AN44" s="19">
        <f t="shared" si="28"/>
        <v>42644</v>
      </c>
      <c r="AO44" s="13">
        <f>DAY(AN45-1)</f>
        <v>31</v>
      </c>
      <c r="AP44" s="15">
        <f t="shared" si="8"/>
        <v>0.12116420962500002</v>
      </c>
      <c r="AQ44">
        <f t="shared" si="9"/>
        <v>4507</v>
      </c>
      <c r="AR44">
        <f t="shared" si="10"/>
        <v>32</v>
      </c>
      <c r="AS44" s="20">
        <v>0.1</v>
      </c>
      <c r="AT44" s="14">
        <f t="shared" si="11"/>
        <v>144224</v>
      </c>
      <c r="AU44" s="14">
        <f t="shared" si="12"/>
        <v>14422</v>
      </c>
      <c r="AV44" s="14">
        <f t="shared" si="13"/>
        <v>0</v>
      </c>
      <c r="AW44" s="13">
        <f t="shared" si="14"/>
        <v>0</v>
      </c>
      <c r="AX44" s="13">
        <f t="shared" si="15"/>
        <v>0</v>
      </c>
      <c r="AY44" s="13">
        <f t="shared" si="30"/>
        <v>0</v>
      </c>
      <c r="BA44" t="s">
        <v>159</v>
      </c>
      <c r="BB44">
        <v>25</v>
      </c>
      <c r="BC44" s="87">
        <f t="shared" si="31"/>
        <v>0</v>
      </c>
      <c r="BD44" s="181">
        <f t="shared" si="32"/>
        <v>1</v>
      </c>
      <c r="BE44" s="50">
        <f t="shared" si="33"/>
        <v>1</v>
      </c>
      <c r="BF44" s="50">
        <f t="shared" si="34"/>
        <v>86939.93467321561</v>
      </c>
      <c r="BG44" s="50">
        <f t="shared" si="40"/>
        <v>14350160.827273084</v>
      </c>
      <c r="BH44" s="87">
        <f t="shared" si="35"/>
        <v>0</v>
      </c>
      <c r="BI44" s="87">
        <f t="shared" si="55"/>
        <v>1</v>
      </c>
      <c r="BJ44">
        <f t="shared" si="43"/>
        <v>10500</v>
      </c>
      <c r="BK44">
        <f t="shared" si="37"/>
        <v>750000</v>
      </c>
      <c r="BL44" s="54">
        <f t="shared" si="16"/>
        <v>502130</v>
      </c>
      <c r="BM44" s="54">
        <f t="shared" si="17"/>
        <v>3500</v>
      </c>
      <c r="BN44" s="13"/>
      <c r="BO44" s="19">
        <f t="shared" si="44"/>
        <v>42644</v>
      </c>
      <c r="BP44">
        <f t="shared" si="18"/>
        <v>3</v>
      </c>
      <c r="BQ44">
        <v>25</v>
      </c>
      <c r="BR44" s="16">
        <f t="shared" si="45"/>
        <v>77221.04406692708</v>
      </c>
      <c r="BS44" s="16">
        <f t="shared" si="19"/>
        <v>59554.2962021369</v>
      </c>
      <c r="BT44" s="14">
        <f t="shared" si="20"/>
        <v>17666.747864790173</v>
      </c>
      <c r="BU44" s="14">
        <f t="shared" si="51"/>
        <v>10540494.422671968</v>
      </c>
      <c r="BV44" s="13"/>
      <c r="BW44" s="19">
        <f t="shared" si="46"/>
        <v>42430</v>
      </c>
      <c r="BX44">
        <f t="shared" si="21"/>
        <v>3</v>
      </c>
      <c r="BY44">
        <v>25</v>
      </c>
      <c r="BZ44" s="16">
        <f t="shared" si="47"/>
        <v>0</v>
      </c>
      <c r="CA44" s="16">
        <f t="shared" si="22"/>
        <v>0</v>
      </c>
      <c r="CB44" s="14">
        <f t="shared" si="23"/>
        <v>0</v>
      </c>
      <c r="CC44" s="14">
        <f t="shared" si="49"/>
        <v>0</v>
      </c>
      <c r="CD44" s="13"/>
      <c r="CE44" s="35">
        <v>41</v>
      </c>
      <c r="CF44" s="36">
        <v>0.049</v>
      </c>
      <c r="CG44" s="37">
        <v>0.05</v>
      </c>
      <c r="CH44" s="38">
        <v>0.01741</v>
      </c>
      <c r="CI44" s="36">
        <v>0.061</v>
      </c>
      <c r="CJ44" s="37">
        <v>0.063</v>
      </c>
      <c r="CK44" s="38">
        <v>0.01306</v>
      </c>
      <c r="CL44" s="39">
        <v>0.055</v>
      </c>
      <c r="CM44" s="39">
        <v>0.025</v>
      </c>
      <c r="CN44" s="39">
        <v>0.025</v>
      </c>
    </row>
    <row r="45" spans="1:92" ht="13.5">
      <c r="A45" s="119"/>
      <c r="B45" s="123" t="s">
        <v>154</v>
      </c>
      <c r="C45" s="124"/>
      <c r="D45" s="124">
        <f aca="true" t="shared" si="74" ref="D45:D50">SUM(E45:Y45)</f>
        <v>35101878</v>
      </c>
      <c r="E45" s="125">
        <f>E18</f>
        <v>1807552</v>
      </c>
      <c r="F45" s="125">
        <f t="shared" si="72"/>
        <v>1807488</v>
      </c>
      <c r="G45" s="125">
        <f t="shared" si="72"/>
        <v>1794176</v>
      </c>
      <c r="H45" s="125">
        <f t="shared" si="72"/>
        <v>1785152</v>
      </c>
      <c r="I45" s="125">
        <f t="shared" si="72"/>
        <v>1776256</v>
      </c>
      <c r="J45" s="125">
        <f t="shared" si="72"/>
        <v>1771680</v>
      </c>
      <c r="K45" s="125">
        <f t="shared" si="72"/>
        <v>1758528</v>
      </c>
      <c r="L45" s="125">
        <f t="shared" si="72"/>
        <v>1749760</v>
      </c>
      <c r="M45" s="125">
        <f t="shared" si="72"/>
        <v>1740992</v>
      </c>
      <c r="N45" s="125">
        <f t="shared" si="72"/>
        <v>1736384</v>
      </c>
      <c r="O45" s="125">
        <f t="shared" si="72"/>
        <v>1723680</v>
      </c>
      <c r="P45" s="125">
        <f t="shared" si="72"/>
        <v>1715008</v>
      </c>
      <c r="Q45" s="125">
        <f t="shared" si="72"/>
        <v>1706400</v>
      </c>
      <c r="R45" s="125">
        <f t="shared" si="72"/>
        <v>1701952</v>
      </c>
      <c r="S45" s="125">
        <f t="shared" si="72"/>
        <v>1689440</v>
      </c>
      <c r="T45" s="125">
        <f t="shared" si="72"/>
        <v>1680928</v>
      </c>
      <c r="U45" s="125">
        <f t="shared" si="72"/>
        <v>1672544</v>
      </c>
      <c r="V45" s="125">
        <f t="shared" si="72"/>
        <v>1668160</v>
      </c>
      <c r="W45" s="125">
        <f t="shared" si="72"/>
        <v>1655904</v>
      </c>
      <c r="X45" s="125">
        <f t="shared" si="72"/>
        <v>1647584</v>
      </c>
      <c r="Y45" s="125">
        <f t="shared" si="72"/>
        <v>512310</v>
      </c>
      <c r="Z45" s="125">
        <f t="shared" si="72"/>
        <v>510970</v>
      </c>
      <c r="AA45" s="125">
        <f aca="true" t="shared" si="75" ref="AA45:AH45">AA18</f>
        <v>507190</v>
      </c>
      <c r="AB45" s="125">
        <f t="shared" si="75"/>
        <v>504640</v>
      </c>
      <c r="AC45" s="125">
        <f t="shared" si="75"/>
        <v>502130</v>
      </c>
      <c r="AD45" s="125">
        <f t="shared" si="75"/>
        <v>500810</v>
      </c>
      <c r="AE45" s="125">
        <f t="shared" si="75"/>
        <v>497130</v>
      </c>
      <c r="AF45" s="125">
        <f t="shared" si="75"/>
        <v>494640</v>
      </c>
      <c r="AG45" s="125">
        <f t="shared" si="75"/>
        <v>492170</v>
      </c>
      <c r="AH45" s="125">
        <f t="shared" si="75"/>
        <v>361020</v>
      </c>
      <c r="AI45" s="168"/>
      <c r="AJ45">
        <v>26</v>
      </c>
      <c r="AK45">
        <f t="shared" si="26"/>
        <v>3</v>
      </c>
      <c r="AL45">
        <f t="shared" si="27"/>
        <v>3</v>
      </c>
      <c r="AM45">
        <f t="shared" si="7"/>
        <v>2</v>
      </c>
      <c r="AN45" s="19">
        <f t="shared" si="28"/>
        <v>42675</v>
      </c>
      <c r="AO45" s="13">
        <f>DAY(AN46-1)</f>
        <v>30</v>
      </c>
      <c r="AP45" s="15">
        <f t="shared" si="8"/>
        <v>0.111313460875</v>
      </c>
      <c r="AQ45">
        <f t="shared" si="9"/>
        <v>4007</v>
      </c>
      <c r="AR45">
        <f t="shared" si="10"/>
        <v>32</v>
      </c>
      <c r="AS45" s="20">
        <v>0.1</v>
      </c>
      <c r="AT45" s="14">
        <f t="shared" si="11"/>
        <v>128224</v>
      </c>
      <c r="AU45" s="14">
        <f t="shared" si="12"/>
        <v>12822</v>
      </c>
      <c r="AV45" s="14">
        <f t="shared" si="13"/>
        <v>0</v>
      </c>
      <c r="AW45" s="13">
        <f t="shared" si="14"/>
        <v>0</v>
      </c>
      <c r="AX45" s="13">
        <f t="shared" si="15"/>
        <v>12600</v>
      </c>
      <c r="AY45" s="13">
        <f t="shared" si="30"/>
        <v>0</v>
      </c>
      <c r="BA45" t="s">
        <v>159</v>
      </c>
      <c r="BB45">
        <v>26</v>
      </c>
      <c r="BC45" s="87">
        <f t="shared" si="31"/>
        <v>0</v>
      </c>
      <c r="BD45" s="181">
        <f t="shared" si="32"/>
        <v>1</v>
      </c>
      <c r="BE45" s="50">
        <f t="shared" si="33"/>
        <v>1</v>
      </c>
      <c r="BF45" s="50">
        <f t="shared" si="34"/>
        <v>76681.0223817761</v>
      </c>
      <c r="BG45" s="50">
        <f t="shared" si="40"/>
        <v>14426841.84965486</v>
      </c>
      <c r="BH45" s="87">
        <f t="shared" si="35"/>
        <v>0</v>
      </c>
      <c r="BI45" s="87">
        <f t="shared" si="55"/>
        <v>1</v>
      </c>
      <c r="BJ45">
        <f t="shared" si="43"/>
        <v>10500</v>
      </c>
      <c r="BK45">
        <f t="shared" si="37"/>
        <v>750000</v>
      </c>
      <c r="BL45" s="54">
        <f t="shared" si="16"/>
        <v>500810</v>
      </c>
      <c r="BM45" s="54">
        <f t="shared" si="17"/>
        <v>3500</v>
      </c>
      <c r="BN45" s="13"/>
      <c r="BO45" s="19">
        <f t="shared" si="44"/>
        <v>42675</v>
      </c>
      <c r="BP45">
        <f t="shared" si="18"/>
        <v>3</v>
      </c>
      <c r="BQ45">
        <v>26</v>
      </c>
      <c r="BR45" s="16">
        <f t="shared" si="45"/>
        <v>77221.04406692708</v>
      </c>
      <c r="BS45" s="16">
        <f t="shared" si="19"/>
        <v>59653.5533624738</v>
      </c>
      <c r="BT45" s="14">
        <f t="shared" si="20"/>
        <v>17567.49070445328</v>
      </c>
      <c r="BU45" s="14">
        <f t="shared" si="51"/>
        <v>10480840.869309494</v>
      </c>
      <c r="BV45" s="13"/>
      <c r="BW45" s="19">
        <f t="shared" si="46"/>
        <v>42461</v>
      </c>
      <c r="BX45">
        <f t="shared" si="21"/>
        <v>3</v>
      </c>
      <c r="BY45">
        <v>26</v>
      </c>
      <c r="BZ45" s="16">
        <f t="shared" si="47"/>
        <v>0</v>
      </c>
      <c r="CA45" s="16">
        <f t="shared" si="22"/>
        <v>0</v>
      </c>
      <c r="CB45" s="14">
        <f t="shared" si="23"/>
        <v>0</v>
      </c>
      <c r="CC45" s="14">
        <f t="shared" si="49"/>
        <v>0</v>
      </c>
      <c r="CD45" s="13"/>
      <c r="CE45" s="35">
        <v>42</v>
      </c>
      <c r="CF45" s="36">
        <v>0.048</v>
      </c>
      <c r="CG45" s="37">
        <v>0.05</v>
      </c>
      <c r="CH45" s="38">
        <v>0.01694</v>
      </c>
      <c r="CI45" s="36">
        <v>0.06</v>
      </c>
      <c r="CJ45" s="37">
        <v>0.063</v>
      </c>
      <c r="CK45" s="38">
        <v>0.01261</v>
      </c>
      <c r="CL45" s="39">
        <v>0.053</v>
      </c>
      <c r="CM45" s="39">
        <v>0.024</v>
      </c>
      <c r="CN45" s="39">
        <v>0.024</v>
      </c>
    </row>
    <row r="46" spans="1:92" ht="13.5">
      <c r="A46" s="119"/>
      <c r="B46" s="123" t="s">
        <v>155</v>
      </c>
      <c r="C46" s="124"/>
      <c r="D46" s="124">
        <f t="shared" si="74"/>
        <v>3458242</v>
      </c>
      <c r="E46" s="77">
        <f aca="true" t="shared" si="76" ref="E46:AH46">SUMIF($AL$20:$AL$439,E44,$AU$20:$AU$439)</f>
        <v>144597</v>
      </c>
      <c r="F46" s="77">
        <f t="shared" si="76"/>
        <v>165046</v>
      </c>
      <c r="G46" s="77">
        <f t="shared" si="76"/>
        <v>179413</v>
      </c>
      <c r="H46" s="77">
        <f t="shared" si="76"/>
        <v>178509</v>
      </c>
      <c r="I46" s="77">
        <f t="shared" si="76"/>
        <v>177621</v>
      </c>
      <c r="J46" s="77">
        <f t="shared" si="76"/>
        <v>177164</v>
      </c>
      <c r="K46" s="77">
        <f t="shared" si="76"/>
        <v>175848</v>
      </c>
      <c r="L46" s="77">
        <f t="shared" si="76"/>
        <v>174972</v>
      </c>
      <c r="M46" s="77">
        <f t="shared" si="76"/>
        <v>174093</v>
      </c>
      <c r="N46" s="77">
        <f t="shared" si="76"/>
        <v>173634</v>
      </c>
      <c r="O46" s="77">
        <f t="shared" si="76"/>
        <v>172363</v>
      </c>
      <c r="P46" s="77">
        <f t="shared" si="76"/>
        <v>171496</v>
      </c>
      <c r="Q46" s="77">
        <f t="shared" si="76"/>
        <v>170636</v>
      </c>
      <c r="R46" s="77">
        <f t="shared" si="76"/>
        <v>170191</v>
      </c>
      <c r="S46" s="77">
        <f t="shared" si="76"/>
        <v>168937</v>
      </c>
      <c r="T46" s="77">
        <f t="shared" si="76"/>
        <v>168088</v>
      </c>
      <c r="U46" s="77">
        <f t="shared" si="76"/>
        <v>167250</v>
      </c>
      <c r="V46" s="77">
        <f t="shared" si="76"/>
        <v>166812</v>
      </c>
      <c r="W46" s="77">
        <f t="shared" si="76"/>
        <v>165586</v>
      </c>
      <c r="X46" s="77">
        <f t="shared" si="76"/>
        <v>164755</v>
      </c>
      <c r="Y46" s="77">
        <f t="shared" si="76"/>
        <v>51231</v>
      </c>
      <c r="Z46" s="77">
        <f t="shared" si="76"/>
        <v>51097</v>
      </c>
      <c r="AA46" s="77">
        <f t="shared" si="76"/>
        <v>50719</v>
      </c>
      <c r="AB46" s="77">
        <f t="shared" si="76"/>
        <v>50464</v>
      </c>
      <c r="AC46" s="77">
        <f t="shared" si="76"/>
        <v>50213</v>
      </c>
      <c r="AD46" s="77">
        <f t="shared" si="76"/>
        <v>50081</v>
      </c>
      <c r="AE46" s="77">
        <f t="shared" si="76"/>
        <v>49713</v>
      </c>
      <c r="AF46" s="77">
        <f t="shared" si="76"/>
        <v>49464</v>
      </c>
      <c r="AG46" s="77">
        <f t="shared" si="76"/>
        <v>49217</v>
      </c>
      <c r="AH46" s="77">
        <f t="shared" si="76"/>
        <v>36102</v>
      </c>
      <c r="AI46" s="168"/>
      <c r="AJ46">
        <v>27</v>
      </c>
      <c r="AK46">
        <f t="shared" si="26"/>
        <v>3</v>
      </c>
      <c r="AL46">
        <f t="shared" si="27"/>
        <v>3</v>
      </c>
      <c r="AM46">
        <f t="shared" si="7"/>
        <v>2</v>
      </c>
      <c r="AN46" s="19">
        <f>DATE(YEAR(AN45),MONTH(AN45)+1,1)</f>
        <v>42705</v>
      </c>
      <c r="AO46" s="13">
        <f t="shared" si="29"/>
        <v>31</v>
      </c>
      <c r="AP46" s="15">
        <f t="shared" si="8"/>
        <v>0.0906268885</v>
      </c>
      <c r="AQ46">
        <f t="shared" si="9"/>
        <v>3371</v>
      </c>
      <c r="AR46">
        <f t="shared" si="10"/>
        <v>32</v>
      </c>
      <c r="AS46" s="20">
        <v>0.1</v>
      </c>
      <c r="AT46" s="14">
        <f t="shared" si="11"/>
        <v>107872</v>
      </c>
      <c r="AU46" s="14">
        <f t="shared" si="12"/>
        <v>10787</v>
      </c>
      <c r="AV46" s="14">
        <f t="shared" si="13"/>
        <v>0</v>
      </c>
      <c r="AW46" s="13">
        <f t="shared" si="14"/>
        <v>28575</v>
      </c>
      <c r="AX46" s="13">
        <f t="shared" si="15"/>
        <v>0</v>
      </c>
      <c r="AY46" s="13">
        <f t="shared" si="30"/>
        <v>0</v>
      </c>
      <c r="BA46" t="s">
        <v>159</v>
      </c>
      <c r="BB46">
        <v>27</v>
      </c>
      <c r="BC46" s="87">
        <f>IF(BD45&gt;INT($I$4*$I$10),INT($I$4*$I$10),MAX(BD45-1,0))</f>
        <v>0</v>
      </c>
      <c r="BD46" s="181">
        <f>BD45-BC46</f>
        <v>1</v>
      </c>
      <c r="BE46" s="50">
        <f t="shared" si="33"/>
        <v>1</v>
      </c>
      <c r="BF46" s="50">
        <f>($I$4-BG45)*$I$7</f>
        <v>67632.66174072643</v>
      </c>
      <c r="BG46" s="50">
        <f>BG45+($I$4-BG45)*$I$7</f>
        <v>14494474.511395587</v>
      </c>
      <c r="BH46" s="87">
        <f t="shared" si="35"/>
        <v>0</v>
      </c>
      <c r="BI46" s="87">
        <f>BI45-BH46</f>
        <v>1</v>
      </c>
      <c r="BJ46">
        <f t="shared" si="43"/>
        <v>10500</v>
      </c>
      <c r="BK46">
        <f>INT(IF(BK45*$I$12&lt;$I$3*0.05,$I$3*0.05,BK45*$I$12))</f>
        <v>750000</v>
      </c>
      <c r="BL46" s="54">
        <f t="shared" si="16"/>
        <v>497130</v>
      </c>
      <c r="BM46" s="54">
        <f t="shared" si="17"/>
        <v>3400</v>
      </c>
      <c r="BN46" s="13"/>
      <c r="BO46" s="19">
        <f>DATE(YEAR(BO45),MONTH(BO45)+1,1)</f>
        <v>42705</v>
      </c>
      <c r="BP46">
        <f t="shared" si="18"/>
        <v>3</v>
      </c>
      <c r="BQ46">
        <v>27</v>
      </c>
      <c r="BR46" s="16">
        <f t="shared" si="45"/>
        <v>77221.04406692708</v>
      </c>
      <c r="BS46" s="16">
        <f t="shared" si="19"/>
        <v>59752.975951411245</v>
      </c>
      <c r="BT46" s="14">
        <f t="shared" si="20"/>
        <v>17468.068115515824</v>
      </c>
      <c r="BU46" s="14">
        <f>BU45-BS46</f>
        <v>10421087.893358083</v>
      </c>
      <c r="BV46" s="13"/>
      <c r="BW46" s="19">
        <f>DATE(YEAR(BW45),MONTH(BW45)+1,1)</f>
        <v>42491</v>
      </c>
      <c r="BX46">
        <f t="shared" si="21"/>
        <v>3</v>
      </c>
      <c r="BY46">
        <v>27</v>
      </c>
      <c r="BZ46" s="16">
        <f t="shared" si="47"/>
        <v>0</v>
      </c>
      <c r="CA46" s="16">
        <f t="shared" si="22"/>
        <v>0</v>
      </c>
      <c r="CB46" s="14">
        <f t="shared" si="23"/>
        <v>0</v>
      </c>
      <c r="CC46" s="14">
        <f>CC45-CA46</f>
        <v>0</v>
      </c>
      <c r="CD46" s="13"/>
      <c r="CE46" s="35">
        <v>43</v>
      </c>
      <c r="CF46" s="36">
        <v>0.047</v>
      </c>
      <c r="CG46" s="37">
        <v>0.048</v>
      </c>
      <c r="CH46" s="38">
        <v>0.01664</v>
      </c>
      <c r="CI46" s="36">
        <v>0.058</v>
      </c>
      <c r="CJ46" s="37">
        <v>0.059</v>
      </c>
      <c r="CK46" s="38">
        <v>0.01248</v>
      </c>
      <c r="CL46" s="39">
        <v>0.052</v>
      </c>
      <c r="CM46" s="39">
        <v>0.024</v>
      </c>
      <c r="CN46" s="39">
        <v>0.024</v>
      </c>
    </row>
    <row r="47" spans="1:92" ht="13.5">
      <c r="A47" s="118"/>
      <c r="B47" s="126" t="s">
        <v>61</v>
      </c>
      <c r="C47" s="127"/>
      <c r="D47" s="127">
        <f t="shared" si="74"/>
        <v>3000000</v>
      </c>
      <c r="E47" s="96">
        <f>C9</f>
        <v>3000000</v>
      </c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125"/>
      <c r="Q47" s="96"/>
      <c r="R47" s="125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168"/>
      <c r="AJ47">
        <v>28</v>
      </c>
      <c r="AK47">
        <f t="shared" si="26"/>
        <v>3</v>
      </c>
      <c r="AL47">
        <f t="shared" si="27"/>
        <v>3</v>
      </c>
      <c r="AM47">
        <f t="shared" si="7"/>
        <v>2</v>
      </c>
      <c r="AN47" s="19">
        <f>DATE(YEAR(AN46),MONTH(AN46)+1,1)</f>
        <v>42736</v>
      </c>
      <c r="AO47" s="13">
        <f t="shared" si="29"/>
        <v>31</v>
      </c>
      <c r="AP47" s="15">
        <f t="shared" si="8"/>
        <v>0.101462712125</v>
      </c>
      <c r="AQ47">
        <f t="shared" si="9"/>
        <v>3774</v>
      </c>
      <c r="AR47">
        <f t="shared" si="10"/>
        <v>32</v>
      </c>
      <c r="AS47" s="20">
        <v>0.1</v>
      </c>
      <c r="AT47" s="14">
        <f t="shared" si="11"/>
        <v>120768</v>
      </c>
      <c r="AU47" s="14">
        <f t="shared" si="12"/>
        <v>12076</v>
      </c>
      <c r="AV47" s="14">
        <f t="shared" si="13"/>
        <v>0</v>
      </c>
      <c r="AW47" s="13">
        <f t="shared" si="14"/>
        <v>0</v>
      </c>
      <c r="AX47" s="13">
        <f t="shared" si="15"/>
        <v>0</v>
      </c>
      <c r="AY47" s="13">
        <f t="shared" si="30"/>
        <v>0</v>
      </c>
      <c r="BA47" t="s">
        <v>159</v>
      </c>
      <c r="BB47">
        <v>28</v>
      </c>
      <c r="BC47" s="87">
        <f>IF(BD46&gt;INT($I$4*$I$10),INT($I$4*$I$10),MAX(BD46-1,0))</f>
        <v>0</v>
      </c>
      <c r="BD47" s="181">
        <f>BD46-BC47</f>
        <v>1</v>
      </c>
      <c r="BE47" s="50">
        <f t="shared" si="33"/>
        <v>1</v>
      </c>
      <c r="BF47" s="50">
        <f>($I$4-BG46)*$I$7</f>
        <v>59652.00765532077</v>
      </c>
      <c r="BG47" s="50">
        <f>BG46+($I$4-BG46)*$I$7</f>
        <v>14554126.519050907</v>
      </c>
      <c r="BH47" s="87">
        <f t="shared" si="35"/>
        <v>0</v>
      </c>
      <c r="BI47" s="87">
        <f>BI46-BH47</f>
        <v>1</v>
      </c>
      <c r="BJ47">
        <f t="shared" si="43"/>
        <v>10500</v>
      </c>
      <c r="BK47">
        <f>INT(IF(BK46*$I$12&lt;$I$3*0.05,$I$3*0.05,BK46*$I$12))</f>
        <v>750000</v>
      </c>
      <c r="BL47" s="54">
        <f t="shared" si="16"/>
        <v>494640</v>
      </c>
      <c r="BM47" s="54">
        <f t="shared" si="17"/>
        <v>3400</v>
      </c>
      <c r="BN47" s="13"/>
      <c r="BO47" s="19">
        <f>DATE(YEAR(BO46),MONTH(BO46)+1,1)</f>
        <v>42736</v>
      </c>
      <c r="BP47">
        <f t="shared" si="18"/>
        <v>3</v>
      </c>
      <c r="BQ47">
        <v>28</v>
      </c>
      <c r="BR47" s="16">
        <f t="shared" si="45"/>
        <v>77221.04406692708</v>
      </c>
      <c r="BS47" s="16">
        <f t="shared" si="19"/>
        <v>59852.564244663605</v>
      </c>
      <c r="BT47" s="14">
        <f t="shared" si="20"/>
        <v>17368.479822263474</v>
      </c>
      <c r="BU47" s="14">
        <f>BU46-BS47</f>
        <v>10361235.32911342</v>
      </c>
      <c r="BV47" s="13"/>
      <c r="BW47" s="19">
        <f>DATE(YEAR(BW46),MONTH(BW46)+1,1)</f>
        <v>42522</v>
      </c>
      <c r="BX47">
        <f t="shared" si="21"/>
        <v>3</v>
      </c>
      <c r="BY47">
        <v>28</v>
      </c>
      <c r="BZ47" s="16">
        <f t="shared" si="47"/>
        <v>0</v>
      </c>
      <c r="CA47" s="16">
        <f t="shared" si="22"/>
        <v>0</v>
      </c>
      <c r="CB47" s="14">
        <f t="shared" si="23"/>
        <v>0</v>
      </c>
      <c r="CC47" s="14">
        <f>CC46-CA47</f>
        <v>0</v>
      </c>
      <c r="CD47" s="13"/>
      <c r="CE47" s="35">
        <v>44</v>
      </c>
      <c r="CF47" s="36">
        <v>0.045</v>
      </c>
      <c r="CG47" s="37">
        <v>0.046</v>
      </c>
      <c r="CH47" s="38">
        <v>0.01664</v>
      </c>
      <c r="CI47" s="36">
        <v>0.057</v>
      </c>
      <c r="CJ47" s="37">
        <v>0.059</v>
      </c>
      <c r="CK47" s="38">
        <v>0.0121</v>
      </c>
      <c r="CL47" s="39">
        <v>0.051</v>
      </c>
      <c r="CM47" s="39">
        <v>0.023</v>
      </c>
      <c r="CN47" s="39">
        <v>0.023</v>
      </c>
    </row>
    <row r="48" spans="2:92" ht="13.5">
      <c r="B48" s="126" t="s">
        <v>205</v>
      </c>
      <c r="C48" s="127"/>
      <c r="D48" s="127">
        <f t="shared" si="74"/>
        <v>12000000</v>
      </c>
      <c r="E48" s="96">
        <f>M8</f>
        <v>12000000</v>
      </c>
      <c r="F48" s="78"/>
      <c r="G48" s="96"/>
      <c r="H48" s="96"/>
      <c r="I48" s="96"/>
      <c r="J48" s="96"/>
      <c r="K48" s="96"/>
      <c r="L48" s="96"/>
      <c r="M48" s="96"/>
      <c r="N48" s="96"/>
      <c r="O48" s="96"/>
      <c r="P48" s="125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168"/>
      <c r="AJ48">
        <v>29</v>
      </c>
      <c r="AK48">
        <f t="shared" si="26"/>
        <v>3</v>
      </c>
      <c r="AL48">
        <f t="shared" si="27"/>
        <v>3</v>
      </c>
      <c r="AM48">
        <f t="shared" si="7"/>
        <v>2</v>
      </c>
      <c r="AN48" s="19">
        <f t="shared" si="28"/>
        <v>42767</v>
      </c>
      <c r="AO48" s="13">
        <f t="shared" si="29"/>
        <v>28</v>
      </c>
      <c r="AP48" s="15">
        <f t="shared" si="8"/>
        <v>0.111313460875</v>
      </c>
      <c r="AQ48">
        <f t="shared" si="9"/>
        <v>3740</v>
      </c>
      <c r="AR48">
        <f t="shared" si="10"/>
        <v>32</v>
      </c>
      <c r="AS48" s="20">
        <v>0.1</v>
      </c>
      <c r="AT48" s="14">
        <f t="shared" si="11"/>
        <v>119680</v>
      </c>
      <c r="AU48" s="14">
        <f t="shared" si="12"/>
        <v>11968</v>
      </c>
      <c r="AV48" s="14">
        <f t="shared" si="13"/>
        <v>0</v>
      </c>
      <c r="AW48" s="13">
        <f t="shared" si="14"/>
        <v>28575</v>
      </c>
      <c r="AX48" s="13">
        <f t="shared" si="15"/>
        <v>0</v>
      </c>
      <c r="AY48" s="13">
        <f t="shared" si="30"/>
        <v>0</v>
      </c>
      <c r="BA48" t="s">
        <v>159</v>
      </c>
      <c r="BB48">
        <v>29</v>
      </c>
      <c r="BC48" s="87">
        <f t="shared" si="31"/>
        <v>0</v>
      </c>
      <c r="BD48" s="181">
        <f t="shared" si="32"/>
        <v>1</v>
      </c>
      <c r="BE48" s="50">
        <f t="shared" si="33"/>
        <v>1</v>
      </c>
      <c r="BF48" s="50">
        <f t="shared" si="34"/>
        <v>52613.07075199293</v>
      </c>
      <c r="BG48" s="50">
        <f t="shared" si="40"/>
        <v>14606739.5898029</v>
      </c>
      <c r="BH48" s="87">
        <f t="shared" si="35"/>
        <v>0</v>
      </c>
      <c r="BI48" s="87">
        <f t="shared" si="55"/>
        <v>1</v>
      </c>
      <c r="BJ48">
        <f t="shared" si="43"/>
        <v>10500</v>
      </c>
      <c r="BK48">
        <f t="shared" si="37"/>
        <v>750000</v>
      </c>
      <c r="BL48" s="54">
        <f t="shared" si="16"/>
        <v>492170</v>
      </c>
      <c r="BM48" s="54">
        <f t="shared" si="17"/>
        <v>3400</v>
      </c>
      <c r="BN48" s="13"/>
      <c r="BO48" s="19">
        <f t="shared" si="44"/>
        <v>42767</v>
      </c>
      <c r="BP48">
        <f t="shared" si="18"/>
        <v>3</v>
      </c>
      <c r="BQ48">
        <v>29</v>
      </c>
      <c r="BR48" s="16">
        <f t="shared" si="45"/>
        <v>77221.04406692708</v>
      </c>
      <c r="BS48" s="16">
        <f t="shared" si="19"/>
        <v>59952.3185184047</v>
      </c>
      <c r="BT48" s="14">
        <f t="shared" si="20"/>
        <v>17268.72554852237</v>
      </c>
      <c r="BU48" s="14">
        <f t="shared" si="51"/>
        <v>10301283.010595016</v>
      </c>
      <c r="BV48" s="13"/>
      <c r="BW48" s="19">
        <f t="shared" si="46"/>
        <v>42552</v>
      </c>
      <c r="BX48">
        <f t="shared" si="21"/>
        <v>3</v>
      </c>
      <c r="BY48">
        <v>29</v>
      </c>
      <c r="BZ48" s="16">
        <f t="shared" si="47"/>
        <v>0</v>
      </c>
      <c r="CA48" s="16">
        <f t="shared" si="22"/>
        <v>0</v>
      </c>
      <c r="CB48" s="14">
        <f t="shared" si="23"/>
        <v>0</v>
      </c>
      <c r="CC48" s="14">
        <f t="shared" si="49"/>
        <v>0</v>
      </c>
      <c r="CD48" s="13"/>
      <c r="CE48" s="35">
        <v>45</v>
      </c>
      <c r="CF48" s="36">
        <v>0.044</v>
      </c>
      <c r="CG48" s="37">
        <v>0.046</v>
      </c>
      <c r="CH48" s="38">
        <v>0.01634</v>
      </c>
      <c r="CI48" s="36">
        <v>0.056</v>
      </c>
      <c r="CJ48" s="37">
        <v>0.059</v>
      </c>
      <c r="CK48" s="38">
        <v>0.01175</v>
      </c>
      <c r="CL48" s="39">
        <v>0.05</v>
      </c>
      <c r="CM48" s="39">
        <v>0.023</v>
      </c>
      <c r="CN48" s="39">
        <v>0.023</v>
      </c>
    </row>
    <row r="49" spans="2:92" ht="13.5">
      <c r="B49" s="126" t="s">
        <v>206</v>
      </c>
      <c r="C49" s="127"/>
      <c r="D49" s="127">
        <f t="shared" si="74"/>
        <v>0</v>
      </c>
      <c r="E49" s="96">
        <f>Q8</f>
        <v>0</v>
      </c>
      <c r="F49" s="78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68"/>
      <c r="AJ49">
        <v>30</v>
      </c>
      <c r="AK49">
        <f t="shared" si="26"/>
        <v>3</v>
      </c>
      <c r="AL49">
        <f t="shared" si="27"/>
        <v>3</v>
      </c>
      <c r="AM49">
        <f t="shared" si="7"/>
        <v>2</v>
      </c>
      <c r="AN49" s="19">
        <f t="shared" si="28"/>
        <v>42795</v>
      </c>
      <c r="AO49" s="13">
        <f t="shared" si="29"/>
        <v>31</v>
      </c>
      <c r="AP49" s="15">
        <f t="shared" si="8"/>
        <v>0.13101495837500002</v>
      </c>
      <c r="AQ49">
        <f t="shared" si="9"/>
        <v>4873</v>
      </c>
      <c r="AR49">
        <f t="shared" si="10"/>
        <v>32</v>
      </c>
      <c r="AS49" s="20">
        <v>0.1</v>
      </c>
      <c r="AT49" s="14">
        <f t="shared" si="11"/>
        <v>155936</v>
      </c>
      <c r="AU49" s="14">
        <f t="shared" si="12"/>
        <v>15593</v>
      </c>
      <c r="AV49" s="14">
        <f t="shared" si="13"/>
        <v>0</v>
      </c>
      <c r="AW49" s="13">
        <f t="shared" si="14"/>
        <v>0</v>
      </c>
      <c r="AX49" s="13">
        <f t="shared" si="15"/>
        <v>0</v>
      </c>
      <c r="AY49" s="13">
        <f t="shared" si="30"/>
        <v>0</v>
      </c>
      <c r="BA49" t="s">
        <v>159</v>
      </c>
      <c r="BB49">
        <v>30</v>
      </c>
      <c r="BC49" s="87">
        <f t="shared" si="31"/>
        <v>0</v>
      </c>
      <c r="BD49" s="181">
        <f t="shared" si="32"/>
        <v>1</v>
      </c>
      <c r="BE49" s="50">
        <f t="shared" si="33"/>
        <v>1</v>
      </c>
      <c r="BF49" s="50">
        <f t="shared" si="34"/>
        <v>46404.72840325776</v>
      </c>
      <c r="BG49" s="50">
        <f t="shared" si="40"/>
        <v>14653144.318206158</v>
      </c>
      <c r="BH49" s="87">
        <f t="shared" si="35"/>
        <v>0</v>
      </c>
      <c r="BI49" s="87">
        <f t="shared" si="55"/>
        <v>1</v>
      </c>
      <c r="BJ49">
        <f t="shared" si="43"/>
        <v>10500</v>
      </c>
      <c r="BK49">
        <f t="shared" si="37"/>
        <v>750000</v>
      </c>
      <c r="BL49" s="54">
        <f t="shared" si="16"/>
        <v>361020</v>
      </c>
      <c r="BM49" s="54">
        <f t="shared" si="17"/>
        <v>2500</v>
      </c>
      <c r="BN49" s="13"/>
      <c r="BO49" s="19">
        <f t="shared" si="44"/>
        <v>42795</v>
      </c>
      <c r="BP49">
        <f t="shared" si="18"/>
        <v>3</v>
      </c>
      <c r="BQ49">
        <v>30</v>
      </c>
      <c r="BR49" s="16">
        <f t="shared" si="45"/>
        <v>77221.04406692708</v>
      </c>
      <c r="BS49" s="16">
        <f t="shared" si="19"/>
        <v>60052.23904926873</v>
      </c>
      <c r="BT49" s="14">
        <f t="shared" si="20"/>
        <v>17168.805017658357</v>
      </c>
      <c r="BU49" s="14">
        <f t="shared" si="51"/>
        <v>10241230.771545747</v>
      </c>
      <c r="BV49" s="13"/>
      <c r="BW49" s="19">
        <f t="shared" si="46"/>
        <v>42583</v>
      </c>
      <c r="BX49">
        <f t="shared" si="21"/>
        <v>3</v>
      </c>
      <c r="BY49">
        <v>30</v>
      </c>
      <c r="BZ49" s="16">
        <f t="shared" si="47"/>
        <v>0</v>
      </c>
      <c r="CA49" s="16">
        <f t="shared" si="22"/>
        <v>0</v>
      </c>
      <c r="CB49" s="14">
        <f t="shared" si="23"/>
        <v>0</v>
      </c>
      <c r="CC49" s="14">
        <f t="shared" si="49"/>
        <v>0</v>
      </c>
      <c r="CD49" s="13"/>
      <c r="CE49" s="35">
        <v>46</v>
      </c>
      <c r="CF49" s="36">
        <v>0.043</v>
      </c>
      <c r="CG49" s="37">
        <v>0.044</v>
      </c>
      <c r="CH49" s="38">
        <v>0.01601</v>
      </c>
      <c r="CI49" s="36">
        <v>0.054</v>
      </c>
      <c r="CJ49" s="37">
        <v>0.056</v>
      </c>
      <c r="CK49" s="38">
        <v>0.01175</v>
      </c>
      <c r="CL49" s="39">
        <v>0.049</v>
      </c>
      <c r="CM49" s="39">
        <v>0.022</v>
      </c>
      <c r="CN49" s="39">
        <v>0.022</v>
      </c>
    </row>
    <row r="50" spans="2:92" ht="13.5">
      <c r="B50" s="126" t="s">
        <v>207</v>
      </c>
      <c r="C50" s="127"/>
      <c r="D50" s="127">
        <f t="shared" si="74"/>
        <v>0</v>
      </c>
      <c r="E50" s="96">
        <f>C8</f>
        <v>0</v>
      </c>
      <c r="F50" s="78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68"/>
      <c r="AJ50">
        <v>31</v>
      </c>
      <c r="AK50">
        <f t="shared" si="26"/>
        <v>3</v>
      </c>
      <c r="AL50">
        <f t="shared" si="27"/>
        <v>3</v>
      </c>
      <c r="AM50">
        <f t="shared" si="7"/>
        <v>3</v>
      </c>
      <c r="AN50" s="19">
        <f t="shared" si="28"/>
        <v>42826</v>
      </c>
      <c r="AO50" s="13">
        <f t="shared" si="29"/>
        <v>30</v>
      </c>
      <c r="AP50" s="15">
        <f t="shared" si="8"/>
        <v>0.15170153075</v>
      </c>
      <c r="AQ50">
        <f t="shared" si="9"/>
        <v>5461</v>
      </c>
      <c r="AR50">
        <f t="shared" si="10"/>
        <v>32</v>
      </c>
      <c r="AS50" s="20">
        <v>0.1</v>
      </c>
      <c r="AT50" s="14">
        <f t="shared" si="11"/>
        <v>174752</v>
      </c>
      <c r="AU50" s="14">
        <f t="shared" si="12"/>
        <v>17475</v>
      </c>
      <c r="AV50" s="14">
        <f t="shared" si="13"/>
        <v>99800</v>
      </c>
      <c r="AW50" s="13">
        <f t="shared" si="14"/>
        <v>0</v>
      </c>
      <c r="AX50" s="13">
        <f t="shared" si="15"/>
        <v>0</v>
      </c>
      <c r="AY50" s="13">
        <f t="shared" si="30"/>
        <v>70000</v>
      </c>
      <c r="BA50" t="s">
        <v>159</v>
      </c>
      <c r="BB50">
        <v>31</v>
      </c>
      <c r="BC50" s="87">
        <f t="shared" si="31"/>
        <v>0</v>
      </c>
      <c r="BD50" s="181">
        <f t="shared" si="32"/>
        <v>1</v>
      </c>
      <c r="BE50" s="50">
        <f t="shared" si="33"/>
        <v>1</v>
      </c>
      <c r="BF50" s="50">
        <f t="shared" si="34"/>
        <v>40928.970451673405</v>
      </c>
      <c r="BG50" s="50">
        <f t="shared" si="40"/>
        <v>14694073.288657831</v>
      </c>
      <c r="BH50" s="87">
        <f t="shared" si="35"/>
        <v>0</v>
      </c>
      <c r="BI50" s="87">
        <f t="shared" si="55"/>
        <v>1</v>
      </c>
      <c r="BJ50">
        <f t="shared" si="43"/>
        <v>10500</v>
      </c>
      <c r="BK50">
        <f t="shared" si="37"/>
        <v>750000</v>
      </c>
      <c r="BL50" s="54">
        <f t="shared" si="16"/>
        <v>0</v>
      </c>
      <c r="BM50" s="54">
        <f t="shared" si="17"/>
        <v>0</v>
      </c>
      <c r="BN50" s="13"/>
      <c r="BO50" s="19">
        <f t="shared" si="44"/>
        <v>42826</v>
      </c>
      <c r="BP50">
        <f t="shared" si="18"/>
        <v>3</v>
      </c>
      <c r="BQ50">
        <v>31</v>
      </c>
      <c r="BR50" s="16">
        <f t="shared" si="45"/>
        <v>77221.04406692708</v>
      </c>
      <c r="BS50" s="16">
        <f t="shared" si="19"/>
        <v>60152.326114350835</v>
      </c>
      <c r="BT50" s="14">
        <f t="shared" si="20"/>
        <v>17068.717952576244</v>
      </c>
      <c r="BU50" s="14">
        <f t="shared" si="51"/>
        <v>10181078.445431396</v>
      </c>
      <c r="BV50" s="13"/>
      <c r="BW50" s="19">
        <f t="shared" si="46"/>
        <v>42614</v>
      </c>
      <c r="BX50">
        <f t="shared" si="21"/>
        <v>3</v>
      </c>
      <c r="BY50">
        <v>31</v>
      </c>
      <c r="BZ50" s="16">
        <f t="shared" si="47"/>
        <v>0</v>
      </c>
      <c r="CA50" s="16">
        <f t="shared" si="22"/>
        <v>0</v>
      </c>
      <c r="CB50" s="14">
        <f t="shared" si="23"/>
        <v>0</v>
      </c>
      <c r="CC50" s="14">
        <f t="shared" si="49"/>
        <v>0</v>
      </c>
      <c r="CD50" s="13"/>
      <c r="CE50" s="35">
        <v>47</v>
      </c>
      <c r="CF50" s="36">
        <v>0.043</v>
      </c>
      <c r="CG50" s="37">
        <v>0.044</v>
      </c>
      <c r="CH50" s="38">
        <v>0.01532</v>
      </c>
      <c r="CI50" s="36">
        <v>0.053</v>
      </c>
      <c r="CJ50" s="37">
        <v>0.056</v>
      </c>
      <c r="CK50" s="38">
        <v>0.01153</v>
      </c>
      <c r="CL50" s="39">
        <v>0.048</v>
      </c>
      <c r="CM50" s="39">
        <v>0.022</v>
      </c>
      <c r="CN50" s="39">
        <v>0.022</v>
      </c>
    </row>
    <row r="51" spans="2:92" ht="13.5">
      <c r="B51" s="129" t="s">
        <v>74</v>
      </c>
      <c r="C51" s="130"/>
      <c r="D51" s="130">
        <f aca="true" t="shared" si="77" ref="D45:D51">SUM(E51:Z51)</f>
        <v>54122187</v>
      </c>
      <c r="E51" s="131">
        <f aca="true" t="shared" si="78" ref="E51:AH51">SUM(E45:E50)</f>
        <v>16952149</v>
      </c>
      <c r="F51" s="131">
        <f t="shared" si="78"/>
        <v>1972534</v>
      </c>
      <c r="G51" s="131">
        <f t="shared" si="78"/>
        <v>1973589</v>
      </c>
      <c r="H51" s="131">
        <f t="shared" si="78"/>
        <v>1963661</v>
      </c>
      <c r="I51" s="131">
        <f t="shared" si="78"/>
        <v>1953877</v>
      </c>
      <c r="J51" s="131">
        <f t="shared" si="78"/>
        <v>1948844</v>
      </c>
      <c r="K51" s="131">
        <f t="shared" si="78"/>
        <v>1934376</v>
      </c>
      <c r="L51" s="131">
        <f t="shared" si="78"/>
        <v>1924732</v>
      </c>
      <c r="M51" s="131">
        <f t="shared" si="78"/>
        <v>1915085</v>
      </c>
      <c r="N51" s="131">
        <f t="shared" si="78"/>
        <v>1910018</v>
      </c>
      <c r="O51" s="131">
        <f t="shared" si="78"/>
        <v>1896043</v>
      </c>
      <c r="P51" s="131">
        <f t="shared" si="78"/>
        <v>1886504</v>
      </c>
      <c r="Q51" s="131">
        <f t="shared" si="78"/>
        <v>1877036</v>
      </c>
      <c r="R51" s="131">
        <f t="shared" si="78"/>
        <v>1872143</v>
      </c>
      <c r="S51" s="131">
        <f t="shared" si="78"/>
        <v>1858377</v>
      </c>
      <c r="T51" s="131">
        <f t="shared" si="78"/>
        <v>1849016</v>
      </c>
      <c r="U51" s="131">
        <f t="shared" si="78"/>
        <v>1839794</v>
      </c>
      <c r="V51" s="131">
        <f t="shared" si="78"/>
        <v>1834972</v>
      </c>
      <c r="W51" s="131">
        <f t="shared" si="78"/>
        <v>1821490</v>
      </c>
      <c r="X51" s="131">
        <f t="shared" si="78"/>
        <v>1812339</v>
      </c>
      <c r="Y51" s="131">
        <f t="shared" si="78"/>
        <v>563541</v>
      </c>
      <c r="Z51" s="131">
        <f t="shared" si="78"/>
        <v>562067</v>
      </c>
      <c r="AA51" s="131">
        <f t="shared" si="78"/>
        <v>557909</v>
      </c>
      <c r="AB51" s="131">
        <f t="shared" si="78"/>
        <v>555104</v>
      </c>
      <c r="AC51" s="131">
        <f t="shared" si="78"/>
        <v>552343</v>
      </c>
      <c r="AD51" s="131">
        <f t="shared" si="78"/>
        <v>550891</v>
      </c>
      <c r="AE51" s="131">
        <f t="shared" si="78"/>
        <v>546843</v>
      </c>
      <c r="AF51" s="131">
        <f t="shared" si="78"/>
        <v>544104</v>
      </c>
      <c r="AG51" s="131">
        <f t="shared" si="78"/>
        <v>541387</v>
      </c>
      <c r="AH51" s="131">
        <f t="shared" si="78"/>
        <v>397122</v>
      </c>
      <c r="AI51" s="170"/>
      <c r="AJ51">
        <v>32</v>
      </c>
      <c r="AK51">
        <f t="shared" si="26"/>
        <v>3</v>
      </c>
      <c r="AL51">
        <f t="shared" si="27"/>
        <v>3</v>
      </c>
      <c r="AM51">
        <f t="shared" si="7"/>
        <v>3</v>
      </c>
      <c r="AN51" s="19">
        <f t="shared" si="28"/>
        <v>42856</v>
      </c>
      <c r="AO51" s="13">
        <f t="shared" si="29"/>
        <v>31</v>
      </c>
      <c r="AP51" s="15">
        <f t="shared" si="8"/>
        <v>0.16155227949999998</v>
      </c>
      <c r="AQ51">
        <f t="shared" si="9"/>
        <v>6009</v>
      </c>
      <c r="AR51">
        <f t="shared" si="10"/>
        <v>32</v>
      </c>
      <c r="AS51" s="20">
        <v>0.1</v>
      </c>
      <c r="AT51" s="14">
        <f t="shared" si="11"/>
        <v>192288</v>
      </c>
      <c r="AU51" s="14">
        <f t="shared" si="12"/>
        <v>19228</v>
      </c>
      <c r="AV51" s="14">
        <f t="shared" si="13"/>
        <v>0</v>
      </c>
      <c r="AW51" s="13">
        <f t="shared" si="14"/>
        <v>0</v>
      </c>
      <c r="AX51" s="13">
        <f t="shared" si="15"/>
        <v>0</v>
      </c>
      <c r="AY51" s="13">
        <f t="shared" si="30"/>
        <v>0</v>
      </c>
      <c r="BA51" t="s">
        <v>159</v>
      </c>
      <c r="BB51">
        <v>32</v>
      </c>
      <c r="BC51" s="87">
        <f t="shared" si="31"/>
        <v>0</v>
      </c>
      <c r="BD51" s="181">
        <f t="shared" si="32"/>
        <v>1</v>
      </c>
      <c r="BE51" s="50">
        <f t="shared" si="33"/>
        <v>1</v>
      </c>
      <c r="BF51" s="50">
        <f t="shared" si="34"/>
        <v>36099.351938375934</v>
      </c>
      <c r="BG51" s="50">
        <f t="shared" si="40"/>
        <v>14730172.640596207</v>
      </c>
      <c r="BH51" s="87">
        <f t="shared" si="35"/>
        <v>0</v>
      </c>
      <c r="BI51" s="87">
        <f t="shared" si="55"/>
        <v>1</v>
      </c>
      <c r="BJ51">
        <f t="shared" si="43"/>
        <v>10500</v>
      </c>
      <c r="BK51">
        <f t="shared" si="37"/>
        <v>750000</v>
      </c>
      <c r="BL51" s="54">
        <f t="shared" si="16"/>
        <v>0</v>
      </c>
      <c r="BM51" s="54">
        <f t="shared" si="17"/>
        <v>0</v>
      </c>
      <c r="BN51" s="13"/>
      <c r="BO51" s="19">
        <f t="shared" si="44"/>
        <v>42856</v>
      </c>
      <c r="BP51">
        <f t="shared" si="18"/>
        <v>3</v>
      </c>
      <c r="BQ51">
        <v>32</v>
      </c>
      <c r="BR51" s="16">
        <f t="shared" si="45"/>
        <v>77221.04406692708</v>
      </c>
      <c r="BS51" s="16">
        <f t="shared" si="19"/>
        <v>60252.579991208084</v>
      </c>
      <c r="BT51" s="14">
        <f t="shared" si="20"/>
        <v>16968.46407571899</v>
      </c>
      <c r="BU51" s="14">
        <f t="shared" si="51"/>
        <v>10120825.865440188</v>
      </c>
      <c r="BV51" s="13"/>
      <c r="BW51" s="19">
        <f t="shared" si="46"/>
        <v>42644</v>
      </c>
      <c r="BX51">
        <f t="shared" si="21"/>
        <v>3</v>
      </c>
      <c r="BY51">
        <v>32</v>
      </c>
      <c r="BZ51" s="16">
        <f t="shared" si="47"/>
        <v>0</v>
      </c>
      <c r="CA51" s="16">
        <f t="shared" si="22"/>
        <v>0</v>
      </c>
      <c r="CB51" s="14">
        <f t="shared" si="23"/>
        <v>0</v>
      </c>
      <c r="CC51" s="14">
        <f t="shared" si="49"/>
        <v>0</v>
      </c>
      <c r="CD51" s="13"/>
      <c r="CE51" s="35">
        <v>48</v>
      </c>
      <c r="CF51" s="36">
        <v>0.042</v>
      </c>
      <c r="CG51" s="37">
        <v>0.044</v>
      </c>
      <c r="CH51" s="38">
        <v>0.01499</v>
      </c>
      <c r="CI51" s="36">
        <v>0.052</v>
      </c>
      <c r="CJ51" s="37">
        <v>0.053</v>
      </c>
      <c r="CK51" s="38">
        <v>0.01126</v>
      </c>
      <c r="CL51" s="39">
        <v>0.047</v>
      </c>
      <c r="CM51" s="39">
        <v>0.021</v>
      </c>
      <c r="CN51" s="39">
        <v>0.021</v>
      </c>
    </row>
    <row r="52" spans="2:92" ht="13.5">
      <c r="B52" s="132"/>
      <c r="C52" s="133"/>
      <c r="D52" s="133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5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09"/>
      <c r="AJ52">
        <v>33</v>
      </c>
      <c r="AK52">
        <f t="shared" si="26"/>
        <v>3</v>
      </c>
      <c r="AL52">
        <f t="shared" si="27"/>
        <v>3</v>
      </c>
      <c r="AM52">
        <f t="shared" si="7"/>
        <v>3</v>
      </c>
      <c r="AN52" s="19">
        <f t="shared" si="28"/>
        <v>42887</v>
      </c>
      <c r="AO52" s="13">
        <f t="shared" si="29"/>
        <v>30</v>
      </c>
      <c r="AP52" s="15">
        <f t="shared" si="8"/>
        <v>0.15170153075</v>
      </c>
      <c r="AQ52">
        <f t="shared" si="9"/>
        <v>5461</v>
      </c>
      <c r="AR52">
        <f t="shared" si="10"/>
        <v>32</v>
      </c>
      <c r="AS52" s="20">
        <v>0.1</v>
      </c>
      <c r="AT52" s="14">
        <f t="shared" si="11"/>
        <v>174752</v>
      </c>
      <c r="AU52" s="14">
        <f t="shared" si="12"/>
        <v>17475</v>
      </c>
      <c r="AV52" s="14">
        <f t="shared" si="13"/>
        <v>0</v>
      </c>
      <c r="AW52" s="13">
        <f t="shared" si="14"/>
        <v>0</v>
      </c>
      <c r="AX52" s="13">
        <f t="shared" si="15"/>
        <v>0</v>
      </c>
      <c r="AY52" s="13">
        <f t="shared" si="30"/>
        <v>0</v>
      </c>
      <c r="BA52" t="s">
        <v>159</v>
      </c>
      <c r="BB52">
        <v>33</v>
      </c>
      <c r="BC52" s="87">
        <f t="shared" si="31"/>
        <v>0</v>
      </c>
      <c r="BD52" s="181">
        <f t="shared" si="32"/>
        <v>1</v>
      </c>
      <c r="BE52" s="50">
        <f t="shared" si="33"/>
        <v>1</v>
      </c>
      <c r="BF52" s="50">
        <f t="shared" si="34"/>
        <v>31839.628409647547</v>
      </c>
      <c r="BG52" s="50">
        <f t="shared" si="40"/>
        <v>14762012.269005856</v>
      </c>
      <c r="BH52" s="87">
        <f t="shared" si="35"/>
        <v>0</v>
      </c>
      <c r="BI52" s="87">
        <f t="shared" si="55"/>
        <v>1</v>
      </c>
      <c r="BJ52">
        <f t="shared" si="43"/>
        <v>10500</v>
      </c>
      <c r="BK52">
        <f t="shared" si="37"/>
        <v>750000</v>
      </c>
      <c r="BL52" s="54">
        <f t="shared" si="16"/>
        <v>0</v>
      </c>
      <c r="BM52" s="54">
        <f t="shared" si="17"/>
        <v>0</v>
      </c>
      <c r="BN52" s="13"/>
      <c r="BO52" s="19">
        <f t="shared" si="44"/>
        <v>42887</v>
      </c>
      <c r="BP52">
        <f t="shared" si="18"/>
        <v>3</v>
      </c>
      <c r="BQ52">
        <v>33</v>
      </c>
      <c r="BR52" s="16">
        <f t="shared" si="45"/>
        <v>77221.04406692709</v>
      </c>
      <c r="BS52" s="16">
        <f t="shared" si="19"/>
        <v>60353.00095786011</v>
      </c>
      <c r="BT52" s="14">
        <f t="shared" si="20"/>
        <v>16868.043109066977</v>
      </c>
      <c r="BU52" s="14">
        <f t="shared" si="51"/>
        <v>10060472.864482328</v>
      </c>
      <c r="BV52" s="13"/>
      <c r="BW52" s="19">
        <f t="shared" si="46"/>
        <v>42675</v>
      </c>
      <c r="BX52">
        <f t="shared" si="21"/>
        <v>3</v>
      </c>
      <c r="BY52">
        <v>33</v>
      </c>
      <c r="BZ52" s="16">
        <f t="shared" si="47"/>
        <v>0</v>
      </c>
      <c r="CA52" s="16">
        <f t="shared" si="22"/>
        <v>0</v>
      </c>
      <c r="CB52" s="14">
        <f t="shared" si="23"/>
        <v>0</v>
      </c>
      <c r="CC52" s="14">
        <f t="shared" si="49"/>
        <v>0</v>
      </c>
      <c r="CD52" s="13"/>
      <c r="CE52" s="35">
        <v>49</v>
      </c>
      <c r="CF52" s="36">
        <v>0.041</v>
      </c>
      <c r="CG52" s="37">
        <v>0.042</v>
      </c>
      <c r="CH52" s="38">
        <v>0.01475</v>
      </c>
      <c r="CI52" s="36">
        <v>0.051</v>
      </c>
      <c r="CJ52" s="37">
        <v>0.053</v>
      </c>
      <c r="CK52" s="38">
        <v>0.01102</v>
      </c>
      <c r="CL52" s="39">
        <v>0.046</v>
      </c>
      <c r="CM52" s="39">
        <v>0.021</v>
      </c>
      <c r="CN52" s="39">
        <v>0.021</v>
      </c>
    </row>
    <row r="53" spans="1:92" ht="13.5">
      <c r="A53" s="119"/>
      <c r="B53" s="136" t="s">
        <v>204</v>
      </c>
      <c r="C53" s="137"/>
      <c r="D53" s="137">
        <f aca="true" t="shared" si="79" ref="D53:D70">SUM(E53:Y53)</f>
        <v>15000000</v>
      </c>
      <c r="E53" s="115">
        <f>C4+C5</f>
        <v>15000000</v>
      </c>
      <c r="F53" s="1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60"/>
      <c r="AJ53">
        <v>34</v>
      </c>
      <c r="AK53">
        <f t="shared" si="26"/>
        <v>3</v>
      </c>
      <c r="AL53">
        <f t="shared" si="27"/>
        <v>3</v>
      </c>
      <c r="AM53">
        <f t="shared" si="7"/>
        <v>3</v>
      </c>
      <c r="AN53" s="19">
        <f t="shared" si="28"/>
        <v>42917</v>
      </c>
      <c r="AO53" s="13">
        <f t="shared" si="29"/>
        <v>31</v>
      </c>
      <c r="AP53" s="15">
        <f t="shared" si="8"/>
        <v>0.13101495837500002</v>
      </c>
      <c r="AQ53">
        <f t="shared" si="9"/>
        <v>4873</v>
      </c>
      <c r="AR53">
        <f t="shared" si="10"/>
        <v>32</v>
      </c>
      <c r="AS53" s="20">
        <v>0.1</v>
      </c>
      <c r="AT53" s="14">
        <f t="shared" si="11"/>
        <v>155936</v>
      </c>
      <c r="AU53" s="14">
        <f t="shared" si="12"/>
        <v>15593</v>
      </c>
      <c r="AV53" s="14">
        <f t="shared" si="13"/>
        <v>0</v>
      </c>
      <c r="AW53" s="13">
        <f t="shared" si="14"/>
        <v>24950</v>
      </c>
      <c r="AX53" s="13">
        <f t="shared" si="15"/>
        <v>0</v>
      </c>
      <c r="AY53" s="13">
        <f t="shared" si="30"/>
        <v>0</v>
      </c>
      <c r="BA53" t="s">
        <v>159</v>
      </c>
      <c r="BB53">
        <v>34</v>
      </c>
      <c r="BC53" s="87">
        <f t="shared" si="31"/>
        <v>0</v>
      </c>
      <c r="BD53" s="181">
        <f t="shared" si="32"/>
        <v>1</v>
      </c>
      <c r="BE53" s="50">
        <f t="shared" si="33"/>
        <v>1</v>
      </c>
      <c r="BF53" s="50">
        <f t="shared" si="34"/>
        <v>28082.552257309046</v>
      </c>
      <c r="BG53" s="50">
        <f t="shared" si="40"/>
        <v>14790094.821263164</v>
      </c>
      <c r="BH53" s="87">
        <f t="shared" si="35"/>
        <v>0</v>
      </c>
      <c r="BI53" s="87">
        <f t="shared" si="55"/>
        <v>1</v>
      </c>
      <c r="BJ53">
        <f t="shared" si="43"/>
        <v>10500</v>
      </c>
      <c r="BK53">
        <f t="shared" si="37"/>
        <v>750000</v>
      </c>
      <c r="BL53" s="54">
        <f t="shared" si="16"/>
        <v>0</v>
      </c>
      <c r="BM53" s="54">
        <f t="shared" si="17"/>
        <v>0</v>
      </c>
      <c r="BN53" s="13"/>
      <c r="BO53" s="19">
        <f t="shared" si="44"/>
        <v>42917</v>
      </c>
      <c r="BP53">
        <f t="shared" si="18"/>
        <v>3</v>
      </c>
      <c r="BQ53">
        <v>34</v>
      </c>
      <c r="BR53" s="16">
        <f t="shared" si="45"/>
        <v>77221.04406692708</v>
      </c>
      <c r="BS53" s="16">
        <f t="shared" si="19"/>
        <v>60453.58929278986</v>
      </c>
      <c r="BT53" s="14">
        <f t="shared" si="20"/>
        <v>16767.45477413721</v>
      </c>
      <c r="BU53" s="14">
        <f t="shared" si="51"/>
        <v>10000019.275189538</v>
      </c>
      <c r="BV53" s="13"/>
      <c r="BW53" s="19">
        <f t="shared" si="46"/>
        <v>42705</v>
      </c>
      <c r="BX53">
        <f t="shared" si="21"/>
        <v>3</v>
      </c>
      <c r="BY53">
        <v>34</v>
      </c>
      <c r="BZ53" s="16">
        <f t="shared" si="47"/>
        <v>0</v>
      </c>
      <c r="CA53" s="16">
        <f t="shared" si="22"/>
        <v>0</v>
      </c>
      <c r="CB53" s="14">
        <f t="shared" si="23"/>
        <v>0</v>
      </c>
      <c r="CC53" s="14">
        <f t="shared" si="49"/>
        <v>0</v>
      </c>
      <c r="CD53" s="13"/>
      <c r="CE53" s="35">
        <v>50</v>
      </c>
      <c r="CF53" s="36">
        <v>0.04</v>
      </c>
      <c r="CG53" s="37">
        <v>0.042</v>
      </c>
      <c r="CH53" s="38">
        <v>0.0144</v>
      </c>
      <c r="CI53" s="36">
        <v>0.05</v>
      </c>
      <c r="CJ53" s="37">
        <v>0.053</v>
      </c>
      <c r="CK53" s="38">
        <v>0.01072</v>
      </c>
      <c r="CL53" s="39">
        <v>0.045</v>
      </c>
      <c r="CM53" s="39">
        <v>0.02</v>
      </c>
      <c r="CN53" s="39">
        <v>0.02</v>
      </c>
    </row>
    <row r="54" spans="2:92" ht="13.5">
      <c r="B54" s="136" t="s">
        <v>156</v>
      </c>
      <c r="C54" s="137"/>
      <c r="D54" s="137">
        <f t="shared" si="79"/>
        <v>1726904</v>
      </c>
      <c r="E54" s="115">
        <f>(E53+E23+E24+E25+E26)*0.08</f>
        <v>1230424</v>
      </c>
      <c r="F54" s="115">
        <f>(F23+F24+F25+F26)*0.08</f>
        <v>24824</v>
      </c>
      <c r="G54" s="115">
        <f aca="true" t="shared" si="80" ref="G54:AH54">(G23+G24+G25+G26)*0.08</f>
        <v>24824</v>
      </c>
      <c r="H54" s="115">
        <f t="shared" si="80"/>
        <v>24824</v>
      </c>
      <c r="I54" s="115">
        <f t="shared" si="80"/>
        <v>24824</v>
      </c>
      <c r="J54" s="115">
        <f t="shared" si="80"/>
        <v>24824</v>
      </c>
      <c r="K54" s="115">
        <f t="shared" si="80"/>
        <v>24824</v>
      </c>
      <c r="L54" s="115">
        <f t="shared" si="80"/>
        <v>24824</v>
      </c>
      <c r="M54" s="115">
        <f t="shared" si="80"/>
        <v>24824</v>
      </c>
      <c r="N54" s="115">
        <f t="shared" si="80"/>
        <v>24824</v>
      </c>
      <c r="O54" s="115">
        <f t="shared" si="80"/>
        <v>24824</v>
      </c>
      <c r="P54" s="115">
        <f t="shared" si="80"/>
        <v>24824</v>
      </c>
      <c r="Q54" s="115">
        <f t="shared" si="80"/>
        <v>24824</v>
      </c>
      <c r="R54" s="115">
        <f t="shared" si="80"/>
        <v>24824</v>
      </c>
      <c r="S54" s="115">
        <f t="shared" si="80"/>
        <v>24824</v>
      </c>
      <c r="T54" s="115">
        <f t="shared" si="80"/>
        <v>24824</v>
      </c>
      <c r="U54" s="115">
        <f t="shared" si="80"/>
        <v>24824</v>
      </c>
      <c r="V54" s="115">
        <f t="shared" si="80"/>
        <v>24824</v>
      </c>
      <c r="W54" s="115">
        <f t="shared" si="80"/>
        <v>24824</v>
      </c>
      <c r="X54" s="115">
        <f t="shared" si="80"/>
        <v>24824</v>
      </c>
      <c r="Y54" s="115">
        <f t="shared" si="80"/>
        <v>24824</v>
      </c>
      <c r="Z54" s="115">
        <f t="shared" si="80"/>
        <v>24824</v>
      </c>
      <c r="AA54" s="115">
        <f t="shared" si="80"/>
        <v>24824</v>
      </c>
      <c r="AB54" s="115">
        <f t="shared" si="80"/>
        <v>24824</v>
      </c>
      <c r="AC54" s="115">
        <f t="shared" si="80"/>
        <v>24824</v>
      </c>
      <c r="AD54" s="115">
        <f t="shared" si="80"/>
        <v>24824</v>
      </c>
      <c r="AE54" s="115">
        <f t="shared" si="80"/>
        <v>24824</v>
      </c>
      <c r="AF54" s="115">
        <f t="shared" si="80"/>
        <v>24824</v>
      </c>
      <c r="AG54" s="115">
        <f t="shared" si="80"/>
        <v>24824</v>
      </c>
      <c r="AH54" s="115">
        <f t="shared" si="80"/>
        <v>24824</v>
      </c>
      <c r="AI54" s="171"/>
      <c r="AJ54">
        <v>35</v>
      </c>
      <c r="AK54">
        <f t="shared" si="26"/>
        <v>3</v>
      </c>
      <c r="AL54">
        <f t="shared" si="27"/>
        <v>3</v>
      </c>
      <c r="AM54">
        <f t="shared" si="7"/>
        <v>3</v>
      </c>
      <c r="AN54" s="19">
        <f t="shared" si="28"/>
        <v>42948</v>
      </c>
      <c r="AO54" s="13">
        <f t="shared" si="29"/>
        <v>31</v>
      </c>
      <c r="AP54" s="15">
        <f t="shared" si="8"/>
        <v>0.141850782</v>
      </c>
      <c r="AQ54">
        <f t="shared" si="9"/>
        <v>5276</v>
      </c>
      <c r="AR54">
        <f t="shared" si="10"/>
        <v>32</v>
      </c>
      <c r="AS54" s="20">
        <v>0.1</v>
      </c>
      <c r="AT54" s="14">
        <f t="shared" si="11"/>
        <v>168832</v>
      </c>
      <c r="AU54" s="14">
        <f t="shared" si="12"/>
        <v>16883</v>
      </c>
      <c r="AV54" s="14">
        <f t="shared" si="13"/>
        <v>0</v>
      </c>
      <c r="AW54" s="13">
        <f t="shared" si="14"/>
        <v>0</v>
      </c>
      <c r="AX54" s="13">
        <f t="shared" si="15"/>
        <v>0</v>
      </c>
      <c r="AY54" s="13">
        <f t="shared" si="30"/>
        <v>0</v>
      </c>
      <c r="BA54" t="s">
        <v>159</v>
      </c>
      <c r="BB54">
        <v>35</v>
      </c>
      <c r="BC54" s="87">
        <f t="shared" si="31"/>
        <v>0</v>
      </c>
      <c r="BD54" s="181">
        <f t="shared" si="32"/>
        <v>1</v>
      </c>
      <c r="BE54" s="50">
        <f t="shared" si="33"/>
        <v>1</v>
      </c>
      <c r="BF54" s="50">
        <f t="shared" si="34"/>
        <v>24768.811090946612</v>
      </c>
      <c r="BG54" s="50">
        <f t="shared" si="40"/>
        <v>14814863.63235411</v>
      </c>
      <c r="BH54" s="87">
        <f t="shared" si="35"/>
        <v>0</v>
      </c>
      <c r="BI54" s="87">
        <f t="shared" si="55"/>
        <v>1</v>
      </c>
      <c r="BJ54">
        <f t="shared" si="43"/>
        <v>10500</v>
      </c>
      <c r="BK54">
        <f t="shared" si="37"/>
        <v>750000</v>
      </c>
      <c r="BL54" s="54">
        <f t="shared" si="16"/>
        <v>0</v>
      </c>
      <c r="BM54" s="54">
        <f t="shared" si="17"/>
        <v>0</v>
      </c>
      <c r="BN54" s="13"/>
      <c r="BO54" s="19">
        <f t="shared" si="44"/>
        <v>42948</v>
      </c>
      <c r="BP54">
        <f t="shared" si="18"/>
        <v>3</v>
      </c>
      <c r="BQ54">
        <v>35</v>
      </c>
      <c r="BR54" s="16">
        <f t="shared" si="45"/>
        <v>77221.04406692708</v>
      </c>
      <c r="BS54" s="16">
        <f t="shared" si="19"/>
        <v>60554.34527494452</v>
      </c>
      <c r="BT54" s="14">
        <f t="shared" si="20"/>
        <v>16666.69879198256</v>
      </c>
      <c r="BU54" s="14">
        <f t="shared" si="51"/>
        <v>9939464.929914594</v>
      </c>
      <c r="BV54" s="13"/>
      <c r="BW54" s="19">
        <f t="shared" si="46"/>
        <v>42736</v>
      </c>
      <c r="BX54">
        <f t="shared" si="21"/>
        <v>3</v>
      </c>
      <c r="BY54">
        <v>35</v>
      </c>
      <c r="BZ54" s="16">
        <f t="shared" si="47"/>
        <v>0</v>
      </c>
      <c r="CA54" s="16">
        <f t="shared" si="22"/>
        <v>0</v>
      </c>
      <c r="CB54" s="14">
        <f t="shared" si="23"/>
        <v>0</v>
      </c>
      <c r="CC54" s="14">
        <f t="shared" si="49"/>
        <v>0</v>
      </c>
      <c r="CD54" s="13"/>
      <c r="CE54" s="35">
        <v>51</v>
      </c>
      <c r="CF54" s="36">
        <v>0.039</v>
      </c>
      <c r="CG54" s="37">
        <v>0.04</v>
      </c>
      <c r="CH54" s="38">
        <v>0.01422</v>
      </c>
      <c r="CI54" s="36">
        <v>0.049</v>
      </c>
      <c r="CJ54" s="37">
        <v>0.05</v>
      </c>
      <c r="CK54" s="38">
        <v>0.01053</v>
      </c>
      <c r="CL54" s="39">
        <v>0.044</v>
      </c>
      <c r="CM54" s="39">
        <v>0.02</v>
      </c>
      <c r="CN54" s="39">
        <v>0.02</v>
      </c>
    </row>
    <row r="55" spans="2:92" ht="13.5">
      <c r="B55" s="136" t="s">
        <v>158</v>
      </c>
      <c r="C55" s="137"/>
      <c r="D55" s="137">
        <f t="shared" si="79"/>
        <v>1704931</v>
      </c>
      <c r="E55" s="115"/>
      <c r="F55" s="115">
        <f>E33</f>
        <v>-1085827</v>
      </c>
      <c r="G55" s="115">
        <f>F33</f>
        <v>140222</v>
      </c>
      <c r="H55" s="115">
        <f>G33</f>
        <v>154589</v>
      </c>
      <c r="I55" s="115">
        <f aca="true" t="shared" si="81" ref="I55:Y55">H33</f>
        <v>153685</v>
      </c>
      <c r="J55" s="115">
        <f t="shared" si="81"/>
        <v>152797</v>
      </c>
      <c r="K55" s="115">
        <f>J33</f>
        <v>152340</v>
      </c>
      <c r="L55" s="115">
        <f t="shared" si="81"/>
        <v>151024</v>
      </c>
      <c r="M55" s="115">
        <f t="shared" si="81"/>
        <v>150148</v>
      </c>
      <c r="N55" s="115">
        <f t="shared" si="81"/>
        <v>149269</v>
      </c>
      <c r="O55" s="115">
        <f t="shared" si="81"/>
        <v>148810</v>
      </c>
      <c r="P55" s="115">
        <f t="shared" si="81"/>
        <v>147539</v>
      </c>
      <c r="Q55" s="115">
        <f t="shared" si="81"/>
        <v>146672</v>
      </c>
      <c r="R55" s="115">
        <f t="shared" si="81"/>
        <v>145812</v>
      </c>
      <c r="S55" s="115">
        <f t="shared" si="81"/>
        <v>145367</v>
      </c>
      <c r="T55" s="115">
        <f t="shared" si="81"/>
        <v>144113</v>
      </c>
      <c r="U55" s="115">
        <f t="shared" si="81"/>
        <v>143264</v>
      </c>
      <c r="V55" s="115">
        <f t="shared" si="81"/>
        <v>142426</v>
      </c>
      <c r="W55" s="115">
        <f t="shared" si="81"/>
        <v>141988</v>
      </c>
      <c r="X55" s="115">
        <f t="shared" si="81"/>
        <v>140762</v>
      </c>
      <c r="Y55" s="115">
        <f t="shared" si="81"/>
        <v>139931</v>
      </c>
      <c r="Z55" s="115">
        <f>Y33</f>
        <v>26407</v>
      </c>
      <c r="AA55" s="115">
        <f aca="true" t="shared" si="82" ref="AA55:AH55">Z33</f>
        <v>26273</v>
      </c>
      <c r="AB55" s="115">
        <f t="shared" si="82"/>
        <v>25895</v>
      </c>
      <c r="AC55" s="115">
        <f t="shared" si="82"/>
        <v>25640</v>
      </c>
      <c r="AD55" s="115">
        <f t="shared" si="82"/>
        <v>25389</v>
      </c>
      <c r="AE55" s="115">
        <f t="shared" si="82"/>
        <v>25257</v>
      </c>
      <c r="AF55" s="115">
        <f t="shared" si="82"/>
        <v>24889</v>
      </c>
      <c r="AG55" s="115">
        <f t="shared" si="82"/>
        <v>24640</v>
      </c>
      <c r="AH55" s="115">
        <f t="shared" si="82"/>
        <v>24393</v>
      </c>
      <c r="AI55" s="163"/>
      <c r="AJ55">
        <v>36</v>
      </c>
      <c r="AK55">
        <f t="shared" si="26"/>
        <v>3</v>
      </c>
      <c r="AL55">
        <f t="shared" si="27"/>
        <v>3</v>
      </c>
      <c r="AM55">
        <f t="shared" si="7"/>
        <v>3</v>
      </c>
      <c r="AN55" s="19">
        <f t="shared" si="28"/>
        <v>42979</v>
      </c>
      <c r="AO55" s="13">
        <f t="shared" si="29"/>
        <v>30</v>
      </c>
      <c r="AP55" s="15">
        <f t="shared" si="8"/>
        <v>0.13101495837500002</v>
      </c>
      <c r="AQ55">
        <f t="shared" si="9"/>
        <v>4716</v>
      </c>
      <c r="AR55">
        <f t="shared" si="10"/>
        <v>32</v>
      </c>
      <c r="AS55" s="20">
        <v>0.1</v>
      </c>
      <c r="AT55" s="14">
        <f t="shared" si="11"/>
        <v>150912</v>
      </c>
      <c r="AU55" s="14">
        <f t="shared" si="12"/>
        <v>15091</v>
      </c>
      <c r="AV55" s="14">
        <f t="shared" si="13"/>
        <v>0</v>
      </c>
      <c r="AW55" s="13">
        <f t="shared" si="14"/>
        <v>24950</v>
      </c>
      <c r="AX55" s="13">
        <f t="shared" si="15"/>
        <v>0</v>
      </c>
      <c r="AY55" s="13">
        <f t="shared" si="30"/>
        <v>0</v>
      </c>
      <c r="BN55" s="13"/>
      <c r="BO55" s="19">
        <f t="shared" si="44"/>
        <v>42979</v>
      </c>
      <c r="BP55">
        <f t="shared" si="18"/>
        <v>3</v>
      </c>
      <c r="BQ55">
        <v>36</v>
      </c>
      <c r="BR55" s="16">
        <f t="shared" si="45"/>
        <v>77221.04406692708</v>
      </c>
      <c r="BS55" s="16">
        <f t="shared" si="19"/>
        <v>60655.26918373609</v>
      </c>
      <c r="BT55" s="14">
        <f t="shared" si="20"/>
        <v>16565.77488319099</v>
      </c>
      <c r="BU55" s="14">
        <f t="shared" si="51"/>
        <v>9878809.660730857</v>
      </c>
      <c r="BV55" s="13"/>
      <c r="BW55" s="19">
        <f t="shared" si="46"/>
        <v>42767</v>
      </c>
      <c r="BX55">
        <f t="shared" si="21"/>
        <v>3</v>
      </c>
      <c r="BY55">
        <v>36</v>
      </c>
      <c r="BZ55" s="16">
        <f t="shared" si="47"/>
        <v>0</v>
      </c>
      <c r="CA55" s="16">
        <f t="shared" si="22"/>
        <v>0</v>
      </c>
      <c r="CB55" s="14">
        <f t="shared" si="23"/>
        <v>0</v>
      </c>
      <c r="CC55" s="14">
        <f t="shared" si="49"/>
        <v>0</v>
      </c>
      <c r="CD55" s="13"/>
      <c r="CE55" s="35">
        <v>52</v>
      </c>
      <c r="CF55" s="36">
        <v>0.038</v>
      </c>
      <c r="CG55" s="37">
        <v>0.039</v>
      </c>
      <c r="CH55" s="38">
        <v>0.01422</v>
      </c>
      <c r="CI55" s="36">
        <v>0.048</v>
      </c>
      <c r="CJ55" s="37">
        <v>0.05</v>
      </c>
      <c r="CK55" s="38">
        <v>0.01036</v>
      </c>
      <c r="CL55" s="39">
        <v>0.043</v>
      </c>
      <c r="CM55" s="39">
        <v>0.02</v>
      </c>
      <c r="CN55" s="39">
        <v>0.02</v>
      </c>
    </row>
    <row r="56" spans="2:92" ht="13.5">
      <c r="B56" s="136" t="s">
        <v>65</v>
      </c>
      <c r="C56" s="137"/>
      <c r="D56" s="137">
        <f t="shared" si="79"/>
        <v>0</v>
      </c>
      <c r="E56" s="115"/>
      <c r="F56" s="115"/>
      <c r="G56" s="115"/>
      <c r="H56" s="115"/>
      <c r="I56" s="115"/>
      <c r="J56" s="115"/>
      <c r="K56" s="115"/>
      <c r="L56" s="115"/>
      <c r="M56" s="115"/>
      <c r="N56" s="116"/>
      <c r="O56" s="116"/>
      <c r="P56" s="79"/>
      <c r="Q56" s="138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62"/>
      <c r="AJ56">
        <v>37</v>
      </c>
      <c r="AK56">
        <f t="shared" si="26"/>
        <v>4</v>
      </c>
      <c r="AL56">
        <f t="shared" si="27"/>
        <v>4</v>
      </c>
      <c r="AM56">
        <f t="shared" si="7"/>
        <v>3</v>
      </c>
      <c r="AN56" s="19">
        <f t="shared" si="28"/>
        <v>43009</v>
      </c>
      <c r="AO56" s="13">
        <f t="shared" si="29"/>
        <v>31</v>
      </c>
      <c r="AP56" s="15">
        <f t="shared" si="8"/>
        <v>0.12055838857687502</v>
      </c>
      <c r="AQ56">
        <f t="shared" si="9"/>
        <v>4484</v>
      </c>
      <c r="AR56">
        <f t="shared" si="10"/>
        <v>32</v>
      </c>
      <c r="AS56" s="20">
        <v>0.1</v>
      </c>
      <c r="AT56" s="14">
        <f t="shared" si="11"/>
        <v>143488</v>
      </c>
      <c r="AU56" s="14">
        <f t="shared" si="12"/>
        <v>14348</v>
      </c>
      <c r="AV56" s="14">
        <f t="shared" si="13"/>
        <v>0</v>
      </c>
      <c r="AW56" s="13">
        <f t="shared" si="14"/>
        <v>0</v>
      </c>
      <c r="AX56" s="13">
        <f t="shared" si="15"/>
        <v>0</v>
      </c>
      <c r="AY56" s="13">
        <f t="shared" si="30"/>
        <v>0</v>
      </c>
      <c r="BN56" s="13"/>
      <c r="BO56" s="19">
        <f t="shared" si="44"/>
        <v>43009</v>
      </c>
      <c r="BP56">
        <f t="shared" si="18"/>
        <v>4</v>
      </c>
      <c r="BQ56">
        <v>37</v>
      </c>
      <c r="BR56" s="16">
        <f t="shared" si="45"/>
        <v>77221.04406692708</v>
      </c>
      <c r="BS56" s="16">
        <f t="shared" si="19"/>
        <v>60756.36129904232</v>
      </c>
      <c r="BT56" s="14">
        <f t="shared" si="20"/>
        <v>16464.68276788476</v>
      </c>
      <c r="BU56" s="14">
        <f t="shared" si="51"/>
        <v>9818053.299431816</v>
      </c>
      <c r="BV56" s="13"/>
      <c r="BW56" s="19">
        <f t="shared" si="46"/>
        <v>42795</v>
      </c>
      <c r="BX56">
        <f t="shared" si="21"/>
        <v>4</v>
      </c>
      <c r="BY56">
        <v>37</v>
      </c>
      <c r="BZ56" s="16">
        <f t="shared" si="47"/>
        <v>0</v>
      </c>
      <c r="CA56" s="16">
        <f t="shared" si="22"/>
        <v>0</v>
      </c>
      <c r="CB56" s="14">
        <f t="shared" si="23"/>
        <v>0</v>
      </c>
      <c r="CC56" s="14">
        <f t="shared" si="49"/>
        <v>0</v>
      </c>
      <c r="CD56" s="13"/>
      <c r="CE56" s="35">
        <v>53</v>
      </c>
      <c r="CF56" s="36">
        <v>0.038</v>
      </c>
      <c r="CG56" s="37">
        <v>0.039</v>
      </c>
      <c r="CH56" s="38">
        <v>0.0137</v>
      </c>
      <c r="CI56" s="36">
        <v>0.047</v>
      </c>
      <c r="CJ56" s="37">
        <v>0.048</v>
      </c>
      <c r="CK56" s="38">
        <v>0.01028</v>
      </c>
      <c r="CL56" s="39">
        <v>0.043</v>
      </c>
      <c r="CM56" s="39">
        <v>0.019</v>
      </c>
      <c r="CN56" s="39">
        <v>0.019</v>
      </c>
    </row>
    <row r="57" spans="2:92" ht="13.5">
      <c r="B57" s="136" t="s">
        <v>56</v>
      </c>
      <c r="C57" s="137"/>
      <c r="D57" s="137">
        <f t="shared" si="79"/>
        <v>3045000</v>
      </c>
      <c r="E57" s="115">
        <f>E23</f>
        <v>145000</v>
      </c>
      <c r="F57" s="115">
        <f aca="true" t="shared" si="83" ref="F57:AH57">F23</f>
        <v>145000</v>
      </c>
      <c r="G57" s="115">
        <f t="shared" si="83"/>
        <v>145000</v>
      </c>
      <c r="H57" s="115">
        <f t="shared" si="83"/>
        <v>145000</v>
      </c>
      <c r="I57" s="115">
        <f t="shared" si="83"/>
        <v>145000</v>
      </c>
      <c r="J57" s="115">
        <f t="shared" si="83"/>
        <v>145000</v>
      </c>
      <c r="K57" s="115">
        <f t="shared" si="83"/>
        <v>145000</v>
      </c>
      <c r="L57" s="115">
        <f t="shared" si="83"/>
        <v>145000</v>
      </c>
      <c r="M57" s="115">
        <f t="shared" si="83"/>
        <v>145000</v>
      </c>
      <c r="N57" s="115">
        <f t="shared" si="83"/>
        <v>145000</v>
      </c>
      <c r="O57" s="115">
        <f t="shared" si="83"/>
        <v>145000</v>
      </c>
      <c r="P57" s="115">
        <f t="shared" si="83"/>
        <v>145000</v>
      </c>
      <c r="Q57" s="115">
        <f t="shared" si="83"/>
        <v>145000</v>
      </c>
      <c r="R57" s="115">
        <f t="shared" si="83"/>
        <v>145000</v>
      </c>
      <c r="S57" s="115">
        <f t="shared" si="83"/>
        <v>145000</v>
      </c>
      <c r="T57" s="115">
        <f t="shared" si="83"/>
        <v>145000</v>
      </c>
      <c r="U57" s="115">
        <f t="shared" si="83"/>
        <v>145000</v>
      </c>
      <c r="V57" s="115">
        <f t="shared" si="83"/>
        <v>145000</v>
      </c>
      <c r="W57" s="115">
        <f t="shared" si="83"/>
        <v>145000</v>
      </c>
      <c r="X57" s="115">
        <f t="shared" si="83"/>
        <v>145000</v>
      </c>
      <c r="Y57" s="115">
        <f t="shared" si="83"/>
        <v>145000</v>
      </c>
      <c r="Z57" s="115">
        <f t="shared" si="83"/>
        <v>145000</v>
      </c>
      <c r="AA57" s="115">
        <f t="shared" si="83"/>
        <v>145000</v>
      </c>
      <c r="AB57" s="115">
        <f t="shared" si="83"/>
        <v>145000</v>
      </c>
      <c r="AC57" s="115">
        <f t="shared" si="83"/>
        <v>145000</v>
      </c>
      <c r="AD57" s="115">
        <f t="shared" si="83"/>
        <v>145000</v>
      </c>
      <c r="AE57" s="115">
        <f t="shared" si="83"/>
        <v>145000</v>
      </c>
      <c r="AF57" s="115">
        <f t="shared" si="83"/>
        <v>145000</v>
      </c>
      <c r="AG57" s="115">
        <f t="shared" si="83"/>
        <v>145000</v>
      </c>
      <c r="AH57" s="115">
        <f t="shared" si="83"/>
        <v>145000</v>
      </c>
      <c r="AI57" s="162"/>
      <c r="AJ57">
        <v>38</v>
      </c>
      <c r="AK57">
        <f t="shared" si="26"/>
        <v>4</v>
      </c>
      <c r="AL57">
        <f t="shared" si="27"/>
        <v>4</v>
      </c>
      <c r="AM57">
        <f t="shared" si="7"/>
        <v>3</v>
      </c>
      <c r="AN57" s="19">
        <f t="shared" si="28"/>
        <v>43040</v>
      </c>
      <c r="AO57" s="13">
        <f t="shared" si="29"/>
        <v>30</v>
      </c>
      <c r="AP57" s="15">
        <f t="shared" si="8"/>
        <v>0.11075689357062501</v>
      </c>
      <c r="AQ57">
        <f t="shared" si="9"/>
        <v>3987</v>
      </c>
      <c r="AR57">
        <f t="shared" si="10"/>
        <v>32</v>
      </c>
      <c r="AS57" s="20">
        <v>0.1</v>
      </c>
      <c r="AT57" s="14">
        <f t="shared" si="11"/>
        <v>127584</v>
      </c>
      <c r="AU57" s="14">
        <f t="shared" si="12"/>
        <v>12758</v>
      </c>
      <c r="AV57" s="14">
        <f t="shared" si="13"/>
        <v>0</v>
      </c>
      <c r="AW57" s="13">
        <f t="shared" si="14"/>
        <v>0</v>
      </c>
      <c r="AX57" s="13">
        <f t="shared" si="15"/>
        <v>12500</v>
      </c>
      <c r="AY57" s="13">
        <f t="shared" si="30"/>
        <v>0</v>
      </c>
      <c r="BN57" s="13"/>
      <c r="BO57" s="19">
        <f t="shared" si="44"/>
        <v>43040</v>
      </c>
      <c r="BP57">
        <f t="shared" si="18"/>
        <v>4</v>
      </c>
      <c r="BQ57">
        <v>38</v>
      </c>
      <c r="BR57" s="16">
        <f t="shared" si="45"/>
        <v>77221.04406692708</v>
      </c>
      <c r="BS57" s="16">
        <f t="shared" si="19"/>
        <v>60857.621901207385</v>
      </c>
      <c r="BT57" s="14">
        <f t="shared" si="20"/>
        <v>16363.422165719689</v>
      </c>
      <c r="BU57" s="14">
        <f t="shared" si="51"/>
        <v>9757195.67753061</v>
      </c>
      <c r="BV57" s="13"/>
      <c r="BW57" s="19">
        <f t="shared" si="46"/>
        <v>42826</v>
      </c>
      <c r="BX57">
        <f t="shared" si="21"/>
        <v>4</v>
      </c>
      <c r="BY57">
        <v>38</v>
      </c>
      <c r="BZ57" s="16">
        <f t="shared" si="47"/>
        <v>0</v>
      </c>
      <c r="CA57" s="16">
        <f t="shared" si="22"/>
        <v>0</v>
      </c>
      <c r="CB57" s="14">
        <f t="shared" si="23"/>
        <v>0</v>
      </c>
      <c r="CC57" s="14">
        <f t="shared" si="49"/>
        <v>0</v>
      </c>
      <c r="CD57" s="13"/>
      <c r="CE57" s="35">
        <v>54</v>
      </c>
      <c r="CF57" s="36">
        <v>0.037</v>
      </c>
      <c r="CG57" s="37">
        <v>0.038</v>
      </c>
      <c r="CH57" s="38">
        <v>0.0137</v>
      </c>
      <c r="CI57" s="36">
        <v>0.046</v>
      </c>
      <c r="CJ57" s="37">
        <v>0.048</v>
      </c>
      <c r="CK57" s="38">
        <v>0.01015</v>
      </c>
      <c r="CL57" s="39">
        <v>0.042</v>
      </c>
      <c r="CM57" s="39">
        <v>0.019</v>
      </c>
      <c r="CN57" s="39">
        <v>0.019</v>
      </c>
    </row>
    <row r="58" spans="2:92" ht="13.5">
      <c r="B58" s="136" t="s">
        <v>62</v>
      </c>
      <c r="C58" s="137"/>
      <c r="D58" s="137">
        <f t="shared" si="79"/>
        <v>1575000</v>
      </c>
      <c r="E58" s="115">
        <f aca="true" t="shared" si="84" ref="E58:Z58">E24</f>
        <v>75000</v>
      </c>
      <c r="F58" s="115">
        <f t="shared" si="84"/>
        <v>75000</v>
      </c>
      <c r="G58" s="115">
        <f t="shared" si="84"/>
        <v>75000</v>
      </c>
      <c r="H58" s="115">
        <f t="shared" si="84"/>
        <v>75000</v>
      </c>
      <c r="I58" s="115">
        <f t="shared" si="84"/>
        <v>75000</v>
      </c>
      <c r="J58" s="115">
        <f t="shared" si="84"/>
        <v>75000</v>
      </c>
      <c r="K58" s="115">
        <f t="shared" si="84"/>
        <v>75000</v>
      </c>
      <c r="L58" s="115">
        <f t="shared" si="84"/>
        <v>75000</v>
      </c>
      <c r="M58" s="115">
        <f t="shared" si="84"/>
        <v>75000</v>
      </c>
      <c r="N58" s="115">
        <f t="shared" si="84"/>
        <v>75000</v>
      </c>
      <c r="O58" s="115">
        <f t="shared" si="84"/>
        <v>75000</v>
      </c>
      <c r="P58" s="115">
        <f t="shared" si="84"/>
        <v>75000</v>
      </c>
      <c r="Q58" s="115">
        <f t="shared" si="84"/>
        <v>75000</v>
      </c>
      <c r="R58" s="115">
        <f t="shared" si="84"/>
        <v>75000</v>
      </c>
      <c r="S58" s="115">
        <f t="shared" si="84"/>
        <v>75000</v>
      </c>
      <c r="T58" s="115">
        <f t="shared" si="84"/>
        <v>75000</v>
      </c>
      <c r="U58" s="115">
        <f t="shared" si="84"/>
        <v>75000</v>
      </c>
      <c r="V58" s="115">
        <f t="shared" si="84"/>
        <v>75000</v>
      </c>
      <c r="W58" s="115">
        <f t="shared" si="84"/>
        <v>75000</v>
      </c>
      <c r="X58" s="115">
        <f t="shared" si="84"/>
        <v>75000</v>
      </c>
      <c r="Y58" s="115">
        <f t="shared" si="84"/>
        <v>75000</v>
      </c>
      <c r="Z58" s="115">
        <f t="shared" si="84"/>
        <v>75000</v>
      </c>
      <c r="AA58" s="115">
        <f aca="true" t="shared" si="85" ref="AA58:AH58">AA24</f>
        <v>75000</v>
      </c>
      <c r="AB58" s="115">
        <f t="shared" si="85"/>
        <v>75000</v>
      </c>
      <c r="AC58" s="115">
        <f t="shared" si="85"/>
        <v>75000</v>
      </c>
      <c r="AD58" s="115">
        <f t="shared" si="85"/>
        <v>75000</v>
      </c>
      <c r="AE58" s="115">
        <f t="shared" si="85"/>
        <v>75000</v>
      </c>
      <c r="AF58" s="115">
        <f t="shared" si="85"/>
        <v>75000</v>
      </c>
      <c r="AG58" s="115">
        <f t="shared" si="85"/>
        <v>75000</v>
      </c>
      <c r="AH58" s="115">
        <f t="shared" si="85"/>
        <v>75000</v>
      </c>
      <c r="AI58" s="170"/>
      <c r="AJ58">
        <v>39</v>
      </c>
      <c r="AK58">
        <f t="shared" si="26"/>
        <v>4</v>
      </c>
      <c r="AL58">
        <f t="shared" si="27"/>
        <v>4</v>
      </c>
      <c r="AM58">
        <f t="shared" si="7"/>
        <v>3</v>
      </c>
      <c r="AN58" s="19">
        <f t="shared" si="28"/>
        <v>43070</v>
      </c>
      <c r="AO58" s="13">
        <f t="shared" si="29"/>
        <v>31</v>
      </c>
      <c r="AP58" s="15">
        <f t="shared" si="8"/>
        <v>0.0901737540575</v>
      </c>
      <c r="AQ58">
        <f t="shared" si="9"/>
        <v>3354</v>
      </c>
      <c r="AR58">
        <f t="shared" si="10"/>
        <v>32</v>
      </c>
      <c r="AS58" s="20">
        <v>0.1</v>
      </c>
      <c r="AT58" s="14">
        <f t="shared" si="11"/>
        <v>107328</v>
      </c>
      <c r="AU58" s="14">
        <f t="shared" si="12"/>
        <v>10732</v>
      </c>
      <c r="AV58" s="14">
        <f t="shared" si="13"/>
        <v>0</v>
      </c>
      <c r="AW58" s="13">
        <f t="shared" si="14"/>
        <v>24950</v>
      </c>
      <c r="AX58" s="13">
        <f t="shared" si="15"/>
        <v>0</v>
      </c>
      <c r="AY58" s="13">
        <f t="shared" si="30"/>
        <v>0</v>
      </c>
      <c r="BN58" s="13"/>
      <c r="BO58" s="19">
        <f t="shared" si="44"/>
        <v>43070</v>
      </c>
      <c r="BP58">
        <f t="shared" si="18"/>
        <v>4</v>
      </c>
      <c r="BQ58">
        <v>39</v>
      </c>
      <c r="BR58" s="16">
        <f t="shared" si="45"/>
        <v>77221.04406692709</v>
      </c>
      <c r="BS58" s="16">
        <f t="shared" si="19"/>
        <v>60959.05127104274</v>
      </c>
      <c r="BT58" s="14">
        <f t="shared" si="20"/>
        <v>16261.992795884344</v>
      </c>
      <c r="BU58" s="14">
        <f t="shared" si="51"/>
        <v>9696236.626259567</v>
      </c>
      <c r="BV58" s="13"/>
      <c r="BW58" s="19">
        <f t="shared" si="46"/>
        <v>42856</v>
      </c>
      <c r="BX58">
        <f t="shared" si="21"/>
        <v>4</v>
      </c>
      <c r="BY58">
        <v>39</v>
      </c>
      <c r="BZ58" s="16">
        <f t="shared" si="47"/>
        <v>0</v>
      </c>
      <c r="CA58" s="16">
        <f t="shared" si="22"/>
        <v>0</v>
      </c>
      <c r="CB58" s="14">
        <f t="shared" si="23"/>
        <v>0</v>
      </c>
      <c r="CC58" s="14">
        <f t="shared" si="49"/>
        <v>0</v>
      </c>
      <c r="CD58" s="13"/>
      <c r="CE58" s="35">
        <v>55</v>
      </c>
      <c r="CF58" s="36">
        <v>0.036</v>
      </c>
      <c r="CG58" s="37">
        <v>0.038</v>
      </c>
      <c r="CH58" s="38">
        <v>0.01337</v>
      </c>
      <c r="CI58" s="36">
        <v>0.045</v>
      </c>
      <c r="CJ58" s="37">
        <v>0.046</v>
      </c>
      <c r="CK58" s="38">
        <v>0.01007</v>
      </c>
      <c r="CL58" s="39">
        <v>0.041</v>
      </c>
      <c r="CM58" s="39">
        <v>0.019</v>
      </c>
      <c r="CN58" s="39">
        <v>0.019</v>
      </c>
    </row>
    <row r="59" spans="1:92" ht="13.5">
      <c r="A59" s="2"/>
      <c r="B59" s="136" t="s">
        <v>208</v>
      </c>
      <c r="C59" s="137"/>
      <c r="D59" s="137">
        <f t="shared" si="79"/>
        <v>20300</v>
      </c>
      <c r="E59" s="115">
        <f>E25</f>
        <v>20300</v>
      </c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70"/>
      <c r="AJ59">
        <v>40</v>
      </c>
      <c r="AK59">
        <f t="shared" si="26"/>
        <v>4</v>
      </c>
      <c r="AL59">
        <f t="shared" si="27"/>
        <v>4</v>
      </c>
      <c r="AM59">
        <f t="shared" si="7"/>
        <v>3</v>
      </c>
      <c r="AN59" s="19">
        <f t="shared" si="28"/>
        <v>43101</v>
      </c>
      <c r="AO59" s="13">
        <f t="shared" si="29"/>
        <v>31</v>
      </c>
      <c r="AP59" s="15">
        <f t="shared" si="8"/>
        <v>0.10095539856437502</v>
      </c>
      <c r="AQ59">
        <f t="shared" si="9"/>
        <v>3755</v>
      </c>
      <c r="AR59">
        <f t="shared" si="10"/>
        <v>32</v>
      </c>
      <c r="AS59" s="20">
        <v>0.1</v>
      </c>
      <c r="AT59" s="14">
        <f t="shared" si="11"/>
        <v>120160</v>
      </c>
      <c r="AU59" s="14">
        <f t="shared" si="12"/>
        <v>12016</v>
      </c>
      <c r="AV59" s="14">
        <f t="shared" si="13"/>
        <v>0</v>
      </c>
      <c r="AW59" s="13">
        <f t="shared" si="14"/>
        <v>0</v>
      </c>
      <c r="AX59" s="13">
        <f t="shared" si="15"/>
        <v>0</v>
      </c>
      <c r="AY59" s="13">
        <f t="shared" si="30"/>
        <v>0</v>
      </c>
      <c r="BN59" s="13"/>
      <c r="BO59" s="19">
        <f t="shared" si="44"/>
        <v>43101</v>
      </c>
      <c r="BP59">
        <f t="shared" si="18"/>
        <v>4</v>
      </c>
      <c r="BQ59">
        <v>40</v>
      </c>
      <c r="BR59" s="16">
        <f t="shared" si="45"/>
        <v>77221.04406692708</v>
      </c>
      <c r="BS59" s="16">
        <f t="shared" si="19"/>
        <v>61060.6496898278</v>
      </c>
      <c r="BT59" s="14">
        <f t="shared" si="20"/>
        <v>16160.394377099277</v>
      </c>
      <c r="BU59" s="14">
        <f t="shared" si="51"/>
        <v>9635175.97656974</v>
      </c>
      <c r="BV59" s="13"/>
      <c r="BW59" s="19">
        <f t="shared" si="46"/>
        <v>42887</v>
      </c>
      <c r="BX59">
        <f t="shared" si="21"/>
        <v>4</v>
      </c>
      <c r="BY59">
        <v>40</v>
      </c>
      <c r="BZ59" s="16">
        <f t="shared" si="47"/>
        <v>0</v>
      </c>
      <c r="CA59" s="16">
        <f t="shared" si="22"/>
        <v>0</v>
      </c>
      <c r="CB59" s="14">
        <f t="shared" si="23"/>
        <v>0</v>
      </c>
      <c r="CC59" s="14">
        <f t="shared" si="49"/>
        <v>0</v>
      </c>
      <c r="CD59" s="13"/>
      <c r="CE59" s="35">
        <v>56</v>
      </c>
      <c r="CF59" s="36">
        <v>0.036</v>
      </c>
      <c r="CG59" s="37">
        <v>0.038</v>
      </c>
      <c r="CH59" s="38">
        <v>0.01288</v>
      </c>
      <c r="CI59" s="36">
        <v>0.045</v>
      </c>
      <c r="CJ59" s="37">
        <v>0.046</v>
      </c>
      <c r="CK59" s="38">
        <v>0.00961</v>
      </c>
      <c r="CL59" s="39">
        <v>0.04</v>
      </c>
      <c r="CM59" s="39">
        <v>0.018</v>
      </c>
      <c r="CN59" s="39">
        <v>0.018</v>
      </c>
    </row>
    <row r="60" spans="1:92" ht="13.5">
      <c r="A60" s="2"/>
      <c r="B60" s="136" t="s">
        <v>50</v>
      </c>
      <c r="C60" s="137"/>
      <c r="D60" s="137">
        <f t="shared" si="79"/>
        <v>1540000</v>
      </c>
      <c r="E60" s="115">
        <f>E26</f>
        <v>140000</v>
      </c>
      <c r="F60" s="115">
        <f aca="true" t="shared" si="86" ref="F60:AH60">F26</f>
        <v>70000</v>
      </c>
      <c r="G60" s="115">
        <f t="shared" si="86"/>
        <v>70000</v>
      </c>
      <c r="H60" s="115">
        <f t="shared" si="86"/>
        <v>70000</v>
      </c>
      <c r="I60" s="115">
        <f t="shared" si="86"/>
        <v>70000</v>
      </c>
      <c r="J60" s="115">
        <f t="shared" si="86"/>
        <v>70000</v>
      </c>
      <c r="K60" s="115">
        <f t="shared" si="86"/>
        <v>70000</v>
      </c>
      <c r="L60" s="115">
        <f t="shared" si="86"/>
        <v>70000</v>
      </c>
      <c r="M60" s="115">
        <f t="shared" si="86"/>
        <v>70000</v>
      </c>
      <c r="N60" s="115">
        <f t="shared" si="86"/>
        <v>70000</v>
      </c>
      <c r="O60" s="115">
        <f t="shared" si="86"/>
        <v>70000</v>
      </c>
      <c r="P60" s="115">
        <f t="shared" si="86"/>
        <v>70000</v>
      </c>
      <c r="Q60" s="115">
        <f t="shared" si="86"/>
        <v>70000</v>
      </c>
      <c r="R60" s="115">
        <f t="shared" si="86"/>
        <v>70000</v>
      </c>
      <c r="S60" s="115">
        <f t="shared" si="86"/>
        <v>70000</v>
      </c>
      <c r="T60" s="115">
        <f t="shared" si="86"/>
        <v>70000</v>
      </c>
      <c r="U60" s="115">
        <f t="shared" si="86"/>
        <v>70000</v>
      </c>
      <c r="V60" s="115">
        <f t="shared" si="86"/>
        <v>70000</v>
      </c>
      <c r="W60" s="115">
        <f t="shared" si="86"/>
        <v>70000</v>
      </c>
      <c r="X60" s="115">
        <f t="shared" si="86"/>
        <v>70000</v>
      </c>
      <c r="Y60" s="115">
        <f t="shared" si="86"/>
        <v>70000</v>
      </c>
      <c r="Z60" s="115">
        <f t="shared" si="86"/>
        <v>70000</v>
      </c>
      <c r="AA60" s="115">
        <f t="shared" si="86"/>
        <v>70000</v>
      </c>
      <c r="AB60" s="115">
        <f t="shared" si="86"/>
        <v>70000</v>
      </c>
      <c r="AC60" s="115">
        <f t="shared" si="86"/>
        <v>70000</v>
      </c>
      <c r="AD60" s="115">
        <f t="shared" si="86"/>
        <v>70000</v>
      </c>
      <c r="AE60" s="115">
        <f t="shared" si="86"/>
        <v>70000</v>
      </c>
      <c r="AF60" s="115">
        <f t="shared" si="86"/>
        <v>70000</v>
      </c>
      <c r="AG60" s="115">
        <f t="shared" si="86"/>
        <v>70000</v>
      </c>
      <c r="AH60" s="115">
        <f t="shared" si="86"/>
        <v>70000</v>
      </c>
      <c r="AI60" s="170"/>
      <c r="AJ60">
        <v>41</v>
      </c>
      <c r="AK60">
        <f t="shared" si="26"/>
        <v>4</v>
      </c>
      <c r="AL60">
        <f t="shared" si="27"/>
        <v>4</v>
      </c>
      <c r="AM60">
        <f t="shared" si="7"/>
        <v>3</v>
      </c>
      <c r="AN60" s="19">
        <f t="shared" si="28"/>
        <v>43132</v>
      </c>
      <c r="AO60" s="13">
        <f t="shared" si="29"/>
        <v>28</v>
      </c>
      <c r="AP60" s="15">
        <f t="shared" si="8"/>
        <v>0.11075689357062501</v>
      </c>
      <c r="AQ60">
        <f t="shared" si="9"/>
        <v>3721</v>
      </c>
      <c r="AR60">
        <f t="shared" si="10"/>
        <v>32</v>
      </c>
      <c r="AS60" s="20">
        <v>0.1</v>
      </c>
      <c r="AT60" s="14">
        <f t="shared" si="11"/>
        <v>119072</v>
      </c>
      <c r="AU60" s="14">
        <f t="shared" si="12"/>
        <v>11907</v>
      </c>
      <c r="AV60" s="14">
        <f t="shared" si="13"/>
        <v>0</v>
      </c>
      <c r="AW60" s="13">
        <f t="shared" si="14"/>
        <v>24950</v>
      </c>
      <c r="AX60" s="13">
        <f t="shared" si="15"/>
        <v>0</v>
      </c>
      <c r="AY60" s="13">
        <f t="shared" si="30"/>
        <v>0</v>
      </c>
      <c r="BN60" s="13"/>
      <c r="BO60" s="19">
        <f t="shared" si="44"/>
        <v>43132</v>
      </c>
      <c r="BP60">
        <f t="shared" si="18"/>
        <v>4</v>
      </c>
      <c r="BQ60">
        <v>41</v>
      </c>
      <c r="BR60" s="16">
        <f t="shared" si="45"/>
        <v>77221.04406692708</v>
      </c>
      <c r="BS60" s="16">
        <f t="shared" si="19"/>
        <v>61162.417439310855</v>
      </c>
      <c r="BT60" s="14">
        <f t="shared" si="20"/>
        <v>16058.626627616228</v>
      </c>
      <c r="BU60" s="14">
        <f t="shared" si="51"/>
        <v>9574013.559130428</v>
      </c>
      <c r="BV60" s="13"/>
      <c r="BW60" s="19">
        <f t="shared" si="46"/>
        <v>42917</v>
      </c>
      <c r="BX60">
        <f t="shared" si="21"/>
        <v>4</v>
      </c>
      <c r="BY60">
        <v>41</v>
      </c>
      <c r="BZ60" s="16">
        <f t="shared" si="47"/>
        <v>0</v>
      </c>
      <c r="CA60" s="16">
        <f t="shared" si="22"/>
        <v>0</v>
      </c>
      <c r="CB60" s="14">
        <f t="shared" si="23"/>
        <v>0</v>
      </c>
      <c r="CC60" s="14">
        <f t="shared" si="49"/>
        <v>0</v>
      </c>
      <c r="CD60" s="13"/>
      <c r="CE60" s="35">
        <v>57</v>
      </c>
      <c r="CF60" s="36">
        <v>0.035</v>
      </c>
      <c r="CG60" s="37">
        <v>0.036</v>
      </c>
      <c r="CH60" s="38">
        <v>0.01281</v>
      </c>
      <c r="CI60" s="36">
        <v>0.044</v>
      </c>
      <c r="CJ60" s="37">
        <v>0.046</v>
      </c>
      <c r="CK60" s="38">
        <v>0.00952</v>
      </c>
      <c r="CL60" s="39">
        <v>0.04</v>
      </c>
      <c r="CM60" s="39">
        <v>0.018</v>
      </c>
      <c r="CN60" s="39">
        <v>0.018</v>
      </c>
    </row>
    <row r="61" spans="1:92" ht="13.5">
      <c r="A61" s="2"/>
      <c r="B61" s="136" t="s">
        <v>63</v>
      </c>
      <c r="C61" s="137"/>
      <c r="D61" s="137">
        <f t="shared" si="79"/>
        <v>1278150</v>
      </c>
      <c r="E61" s="115">
        <f aca="true" t="shared" si="87" ref="E61:AH61">SUMIF($AL$20:$AL$439,E17,$AW$20:$AW$439)</f>
        <v>65500</v>
      </c>
      <c r="F61" s="115">
        <f t="shared" si="87"/>
        <v>122650</v>
      </c>
      <c r="G61" s="115">
        <f t="shared" si="87"/>
        <v>107050</v>
      </c>
      <c r="H61" s="115">
        <f t="shared" si="87"/>
        <v>115250</v>
      </c>
      <c r="I61" s="115">
        <f t="shared" si="87"/>
        <v>122400</v>
      </c>
      <c r="J61" s="115">
        <f t="shared" si="87"/>
        <v>106850</v>
      </c>
      <c r="K61" s="115">
        <f t="shared" si="87"/>
        <v>93300</v>
      </c>
      <c r="L61" s="115">
        <f t="shared" si="87"/>
        <v>81450</v>
      </c>
      <c r="M61" s="115">
        <f t="shared" si="87"/>
        <v>71100</v>
      </c>
      <c r="N61" s="115">
        <f t="shared" si="87"/>
        <v>62050</v>
      </c>
      <c r="O61" s="115">
        <f t="shared" si="87"/>
        <v>54150</v>
      </c>
      <c r="P61" s="115">
        <f t="shared" si="87"/>
        <v>47300</v>
      </c>
      <c r="Q61" s="115">
        <f t="shared" si="87"/>
        <v>41300</v>
      </c>
      <c r="R61" s="115">
        <f t="shared" si="87"/>
        <v>36050</v>
      </c>
      <c r="S61" s="115">
        <f t="shared" si="87"/>
        <v>31450</v>
      </c>
      <c r="T61" s="115">
        <f t="shared" si="87"/>
        <v>27450</v>
      </c>
      <c r="U61" s="115">
        <f t="shared" si="87"/>
        <v>23950</v>
      </c>
      <c r="V61" s="115">
        <f t="shared" si="87"/>
        <v>20900</v>
      </c>
      <c r="W61" s="115">
        <f t="shared" si="87"/>
        <v>18250</v>
      </c>
      <c r="X61" s="115">
        <f t="shared" si="87"/>
        <v>15900</v>
      </c>
      <c r="Y61" s="115">
        <f t="shared" si="87"/>
        <v>13850</v>
      </c>
      <c r="Z61" s="115">
        <f t="shared" si="87"/>
        <v>12100</v>
      </c>
      <c r="AA61" s="115">
        <f t="shared" si="87"/>
        <v>10900</v>
      </c>
      <c r="AB61" s="115">
        <f t="shared" si="87"/>
        <v>10500</v>
      </c>
      <c r="AC61" s="115">
        <f t="shared" si="87"/>
        <v>10500</v>
      </c>
      <c r="AD61" s="115">
        <f t="shared" si="87"/>
        <v>10500</v>
      </c>
      <c r="AE61" s="115">
        <f t="shared" si="87"/>
        <v>10500</v>
      </c>
      <c r="AF61" s="115">
        <f t="shared" si="87"/>
        <v>10500</v>
      </c>
      <c r="AG61" s="115">
        <f t="shared" si="87"/>
        <v>10500</v>
      </c>
      <c r="AH61" s="115">
        <f t="shared" si="87"/>
        <v>5250</v>
      </c>
      <c r="AI61" s="172"/>
      <c r="AJ61">
        <v>42</v>
      </c>
      <c r="AK61">
        <f t="shared" si="26"/>
        <v>4</v>
      </c>
      <c r="AL61">
        <f t="shared" si="27"/>
        <v>4</v>
      </c>
      <c r="AM61">
        <f t="shared" si="7"/>
        <v>3</v>
      </c>
      <c r="AN61" s="19">
        <f t="shared" si="28"/>
        <v>43160</v>
      </c>
      <c r="AO61" s="13">
        <f t="shared" si="29"/>
        <v>31</v>
      </c>
      <c r="AP61" s="15">
        <f t="shared" si="8"/>
        <v>0.130359883583125</v>
      </c>
      <c r="AQ61">
        <f t="shared" si="9"/>
        <v>4849</v>
      </c>
      <c r="AR61">
        <f t="shared" si="10"/>
        <v>32</v>
      </c>
      <c r="AS61" s="20">
        <v>0.1</v>
      </c>
      <c r="AT61" s="14">
        <f t="shared" si="11"/>
        <v>155168</v>
      </c>
      <c r="AU61" s="14">
        <f t="shared" si="12"/>
        <v>15516</v>
      </c>
      <c r="AV61" s="14">
        <f t="shared" si="13"/>
        <v>0</v>
      </c>
      <c r="AW61" s="13">
        <f t="shared" si="14"/>
        <v>0</v>
      </c>
      <c r="AX61" s="13">
        <f t="shared" si="15"/>
        <v>0</v>
      </c>
      <c r="AY61" s="13">
        <f t="shared" si="30"/>
        <v>0</v>
      </c>
      <c r="BN61" s="13"/>
      <c r="BO61" s="19">
        <f t="shared" si="44"/>
        <v>43160</v>
      </c>
      <c r="BP61">
        <f t="shared" si="18"/>
        <v>4</v>
      </c>
      <c r="BQ61">
        <v>42</v>
      </c>
      <c r="BR61" s="16">
        <f t="shared" si="45"/>
        <v>77221.04406692708</v>
      </c>
      <c r="BS61" s="16">
        <f t="shared" si="19"/>
        <v>61264.354801709705</v>
      </c>
      <c r="BT61" s="14">
        <f t="shared" si="20"/>
        <v>15956.689265217376</v>
      </c>
      <c r="BU61" s="14">
        <f t="shared" si="51"/>
        <v>9512749.20432872</v>
      </c>
      <c r="BV61" s="13"/>
      <c r="BW61" s="19">
        <f t="shared" si="46"/>
        <v>42948</v>
      </c>
      <c r="BX61">
        <f t="shared" si="21"/>
        <v>4</v>
      </c>
      <c r="BY61">
        <v>42</v>
      </c>
      <c r="BZ61" s="16">
        <f t="shared" si="47"/>
        <v>0</v>
      </c>
      <c r="CA61" s="16">
        <f t="shared" si="22"/>
        <v>0</v>
      </c>
      <c r="CB61" s="14">
        <f t="shared" si="23"/>
        <v>0</v>
      </c>
      <c r="CC61" s="14">
        <f t="shared" si="49"/>
        <v>0</v>
      </c>
      <c r="CD61" s="13"/>
      <c r="CE61" s="35">
        <v>58</v>
      </c>
      <c r="CF61" s="36">
        <v>0.034</v>
      </c>
      <c r="CG61" s="37">
        <v>0.035</v>
      </c>
      <c r="CH61" s="38">
        <v>0.01281</v>
      </c>
      <c r="CI61" s="36">
        <v>0.043</v>
      </c>
      <c r="CJ61" s="37">
        <v>0.044</v>
      </c>
      <c r="CK61" s="38">
        <v>0.00945</v>
      </c>
      <c r="CL61" s="39">
        <v>0.039</v>
      </c>
      <c r="CM61" s="39">
        <v>0.018</v>
      </c>
      <c r="CN61" s="39">
        <v>0.018</v>
      </c>
    </row>
    <row r="62" spans="1:92" ht="13.5">
      <c r="A62" s="3"/>
      <c r="B62" s="139" t="s">
        <v>70</v>
      </c>
      <c r="C62" s="140"/>
      <c r="D62" s="140">
        <f t="shared" si="79"/>
        <v>241100</v>
      </c>
      <c r="E62" s="116">
        <f>E28</f>
        <v>0</v>
      </c>
      <c r="F62" s="116">
        <f aca="true" t="shared" si="88" ref="F62:AH62">F28</f>
        <v>12600</v>
      </c>
      <c r="G62" s="116">
        <f t="shared" si="88"/>
        <v>12600</v>
      </c>
      <c r="H62" s="116">
        <f t="shared" si="88"/>
        <v>12500</v>
      </c>
      <c r="I62" s="116">
        <f t="shared" si="88"/>
        <v>12400</v>
      </c>
      <c r="J62" s="116">
        <f t="shared" si="88"/>
        <v>12400</v>
      </c>
      <c r="K62" s="116">
        <f t="shared" si="88"/>
        <v>12300</v>
      </c>
      <c r="L62" s="116">
        <f t="shared" si="88"/>
        <v>12300</v>
      </c>
      <c r="M62" s="116">
        <f t="shared" si="88"/>
        <v>12200</v>
      </c>
      <c r="N62" s="116">
        <f t="shared" si="88"/>
        <v>12100</v>
      </c>
      <c r="O62" s="116">
        <f t="shared" si="88"/>
        <v>12100</v>
      </c>
      <c r="P62" s="116">
        <f t="shared" si="88"/>
        <v>12000</v>
      </c>
      <c r="Q62" s="116">
        <f t="shared" si="88"/>
        <v>12000</v>
      </c>
      <c r="R62" s="116">
        <f t="shared" si="88"/>
        <v>11900</v>
      </c>
      <c r="S62" s="116">
        <f t="shared" si="88"/>
        <v>11900</v>
      </c>
      <c r="T62" s="116">
        <f t="shared" si="88"/>
        <v>11800</v>
      </c>
      <c r="U62" s="116">
        <f t="shared" si="88"/>
        <v>11700</v>
      </c>
      <c r="V62" s="116">
        <f t="shared" si="88"/>
        <v>11700</v>
      </c>
      <c r="W62" s="116">
        <f t="shared" si="88"/>
        <v>11600</v>
      </c>
      <c r="X62" s="116">
        <f t="shared" si="88"/>
        <v>11500</v>
      </c>
      <c r="Y62" s="116">
        <f t="shared" si="88"/>
        <v>11500</v>
      </c>
      <c r="Z62" s="116">
        <f t="shared" si="88"/>
        <v>3500</v>
      </c>
      <c r="AA62" s="116">
        <f t="shared" si="88"/>
        <v>3500</v>
      </c>
      <c r="AB62" s="116">
        <f t="shared" si="88"/>
        <v>3500</v>
      </c>
      <c r="AC62" s="116">
        <f t="shared" si="88"/>
        <v>3500</v>
      </c>
      <c r="AD62" s="116">
        <f t="shared" si="88"/>
        <v>3500</v>
      </c>
      <c r="AE62" s="116">
        <f t="shared" si="88"/>
        <v>3500</v>
      </c>
      <c r="AF62" s="116">
        <f t="shared" si="88"/>
        <v>3400</v>
      </c>
      <c r="AG62" s="116">
        <f t="shared" si="88"/>
        <v>3400</v>
      </c>
      <c r="AH62" s="116">
        <f t="shared" si="88"/>
        <v>3400</v>
      </c>
      <c r="AI62" s="170"/>
      <c r="AJ62">
        <v>43</v>
      </c>
      <c r="AK62">
        <f t="shared" si="26"/>
        <v>4</v>
      </c>
      <c r="AL62">
        <f t="shared" si="27"/>
        <v>4</v>
      </c>
      <c r="AM62">
        <f t="shared" si="7"/>
        <v>4</v>
      </c>
      <c r="AN62" s="19">
        <f t="shared" si="28"/>
        <v>43191</v>
      </c>
      <c r="AO62" s="13">
        <f t="shared" si="29"/>
        <v>30</v>
      </c>
      <c r="AP62" s="15">
        <f t="shared" si="8"/>
        <v>0.15094302309625002</v>
      </c>
      <c r="AQ62">
        <f t="shared" si="9"/>
        <v>5433</v>
      </c>
      <c r="AR62">
        <f t="shared" si="10"/>
        <v>32</v>
      </c>
      <c r="AS62" s="20">
        <v>0.1</v>
      </c>
      <c r="AT62" s="14">
        <f t="shared" si="11"/>
        <v>173856</v>
      </c>
      <c r="AU62" s="14">
        <f t="shared" si="12"/>
        <v>17385</v>
      </c>
      <c r="AV62" s="14">
        <f t="shared" si="13"/>
        <v>130700</v>
      </c>
      <c r="AW62" s="13">
        <f t="shared" si="14"/>
        <v>0</v>
      </c>
      <c r="AX62" s="13">
        <f t="shared" si="15"/>
        <v>0</v>
      </c>
      <c r="AY62" s="13">
        <f t="shared" si="30"/>
        <v>70000</v>
      </c>
      <c r="BN62" s="13"/>
      <c r="BO62" s="19">
        <f t="shared" si="44"/>
        <v>43191</v>
      </c>
      <c r="BP62">
        <f t="shared" si="18"/>
        <v>4</v>
      </c>
      <c r="BQ62">
        <v>43</v>
      </c>
      <c r="BR62" s="16">
        <f t="shared" si="45"/>
        <v>77221.04406692708</v>
      </c>
      <c r="BS62" s="16">
        <f t="shared" si="19"/>
        <v>61366.462059712554</v>
      </c>
      <c r="BT62" s="14">
        <f t="shared" si="20"/>
        <v>15854.582007214523</v>
      </c>
      <c r="BU62" s="14">
        <f t="shared" si="51"/>
        <v>9451382.742269007</v>
      </c>
      <c r="BV62" s="13"/>
      <c r="BW62" s="19">
        <f t="shared" si="46"/>
        <v>42979</v>
      </c>
      <c r="BX62">
        <f t="shared" si="21"/>
        <v>4</v>
      </c>
      <c r="BY62">
        <v>43</v>
      </c>
      <c r="BZ62" s="16">
        <f t="shared" si="47"/>
        <v>0</v>
      </c>
      <c r="CA62" s="16">
        <f t="shared" si="22"/>
        <v>0</v>
      </c>
      <c r="CB62" s="14">
        <f t="shared" si="23"/>
        <v>0</v>
      </c>
      <c r="CC62" s="14">
        <f t="shared" si="49"/>
        <v>0</v>
      </c>
      <c r="CD62" s="13"/>
      <c r="CE62" s="35">
        <v>59</v>
      </c>
      <c r="CF62" s="36">
        <v>0.034</v>
      </c>
      <c r="CG62" s="37">
        <v>0.035</v>
      </c>
      <c r="CH62" s="38">
        <v>0.0124</v>
      </c>
      <c r="CI62" s="36">
        <v>0.042</v>
      </c>
      <c r="CJ62" s="37">
        <v>0.044</v>
      </c>
      <c r="CK62" s="38">
        <v>0.00934</v>
      </c>
      <c r="CL62" s="39">
        <v>0.038</v>
      </c>
      <c r="CM62" s="39">
        <v>0.017</v>
      </c>
      <c r="CN62" s="39">
        <v>0.017</v>
      </c>
    </row>
    <row r="63" spans="2:92" ht="13.5">
      <c r="B63" s="139" t="s">
        <v>76</v>
      </c>
      <c r="C63" s="140"/>
      <c r="D63" s="140">
        <f t="shared" si="79"/>
        <v>0</v>
      </c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68"/>
      <c r="AJ63">
        <v>44</v>
      </c>
      <c r="AK63">
        <f t="shared" si="26"/>
        <v>4</v>
      </c>
      <c r="AL63">
        <f t="shared" si="27"/>
        <v>4</v>
      </c>
      <c r="AM63">
        <f t="shared" si="7"/>
        <v>4</v>
      </c>
      <c r="AN63" s="19">
        <f t="shared" si="28"/>
        <v>43221</v>
      </c>
      <c r="AO63" s="13">
        <f t="shared" si="29"/>
        <v>31</v>
      </c>
      <c r="AP63" s="15">
        <f t="shared" si="8"/>
        <v>0.16074451810249998</v>
      </c>
      <c r="AQ63">
        <f t="shared" si="9"/>
        <v>5979</v>
      </c>
      <c r="AR63">
        <f t="shared" si="10"/>
        <v>32</v>
      </c>
      <c r="AS63" s="20">
        <v>0.1</v>
      </c>
      <c r="AT63" s="14">
        <f t="shared" si="11"/>
        <v>191328</v>
      </c>
      <c r="AU63" s="14">
        <f t="shared" si="12"/>
        <v>19132</v>
      </c>
      <c r="AV63" s="14">
        <f t="shared" si="13"/>
        <v>0</v>
      </c>
      <c r="AW63" s="13">
        <f t="shared" si="14"/>
        <v>0</v>
      </c>
      <c r="AX63" s="13">
        <f t="shared" si="15"/>
        <v>0</v>
      </c>
      <c r="AY63" s="13">
        <f t="shared" si="30"/>
        <v>0</v>
      </c>
      <c r="BN63" s="13"/>
      <c r="BO63" s="19">
        <f t="shared" si="44"/>
        <v>43221</v>
      </c>
      <c r="BP63">
        <f t="shared" si="18"/>
        <v>4</v>
      </c>
      <c r="BQ63">
        <v>44</v>
      </c>
      <c r="BR63" s="16">
        <f t="shared" si="45"/>
        <v>77221.04406692708</v>
      </c>
      <c r="BS63" s="16">
        <f t="shared" si="19"/>
        <v>61468.73949647874</v>
      </c>
      <c r="BT63" s="14">
        <f t="shared" si="20"/>
        <v>15752.304570448337</v>
      </c>
      <c r="BU63" s="14">
        <f t="shared" si="51"/>
        <v>9389914.002772529</v>
      </c>
      <c r="BV63" s="13"/>
      <c r="BW63" s="19">
        <f t="shared" si="46"/>
        <v>43009</v>
      </c>
      <c r="BX63">
        <f t="shared" si="21"/>
        <v>4</v>
      </c>
      <c r="BY63">
        <v>44</v>
      </c>
      <c r="BZ63" s="16">
        <f t="shared" si="47"/>
        <v>0</v>
      </c>
      <c r="CA63" s="16">
        <f t="shared" si="22"/>
        <v>0</v>
      </c>
      <c r="CB63" s="14">
        <f t="shared" si="23"/>
        <v>0</v>
      </c>
      <c r="CC63" s="14">
        <f t="shared" si="49"/>
        <v>0</v>
      </c>
      <c r="CD63" s="13"/>
      <c r="CE63" s="35">
        <v>60</v>
      </c>
      <c r="CF63" s="36">
        <v>0.033</v>
      </c>
      <c r="CG63" s="37">
        <v>0.034</v>
      </c>
      <c r="CH63" s="38">
        <v>0.0124</v>
      </c>
      <c r="CI63" s="36">
        <v>0.042</v>
      </c>
      <c r="CJ63" s="37">
        <v>0.044</v>
      </c>
      <c r="CK63" s="38">
        <v>0.00895</v>
      </c>
      <c r="CL63" s="39">
        <v>0.038</v>
      </c>
      <c r="CM63" s="39">
        <v>0.017</v>
      </c>
      <c r="CN63" s="39">
        <v>0.017</v>
      </c>
    </row>
    <row r="64" spans="2:92" ht="13.5">
      <c r="B64" s="136" t="s">
        <v>64</v>
      </c>
      <c r="C64" s="137"/>
      <c r="D64" s="137">
        <f t="shared" si="79"/>
        <v>0</v>
      </c>
      <c r="E64" s="115">
        <v>0</v>
      </c>
      <c r="F64" s="115">
        <v>0</v>
      </c>
      <c r="G64" s="115">
        <v>0</v>
      </c>
      <c r="H64" s="115">
        <v>0</v>
      </c>
      <c r="I64" s="115">
        <v>0</v>
      </c>
      <c r="J64" s="115">
        <v>0</v>
      </c>
      <c r="K64" s="115">
        <v>0</v>
      </c>
      <c r="L64" s="115">
        <v>0</v>
      </c>
      <c r="M64" s="115">
        <v>0</v>
      </c>
      <c r="N64" s="115">
        <v>0</v>
      </c>
      <c r="O64" s="115">
        <v>0</v>
      </c>
      <c r="P64" s="115">
        <v>0</v>
      </c>
      <c r="Q64" s="115">
        <v>0</v>
      </c>
      <c r="R64" s="115">
        <v>0</v>
      </c>
      <c r="S64" s="115">
        <v>0</v>
      </c>
      <c r="T64" s="115">
        <v>0</v>
      </c>
      <c r="U64" s="115">
        <v>0</v>
      </c>
      <c r="V64" s="115">
        <v>0</v>
      </c>
      <c r="W64" s="115">
        <v>0</v>
      </c>
      <c r="X64" s="115">
        <v>0</v>
      </c>
      <c r="Y64" s="115">
        <v>0</v>
      </c>
      <c r="Z64" s="115">
        <v>0</v>
      </c>
      <c r="AA64" s="115">
        <v>0</v>
      </c>
      <c r="AB64" s="115">
        <v>0</v>
      </c>
      <c r="AC64" s="115">
        <v>0</v>
      </c>
      <c r="AD64" s="115">
        <v>0</v>
      </c>
      <c r="AE64" s="115">
        <v>0</v>
      </c>
      <c r="AF64" s="115">
        <v>0</v>
      </c>
      <c r="AG64" s="115">
        <v>0</v>
      </c>
      <c r="AH64" s="115">
        <v>0</v>
      </c>
      <c r="AI64" s="168"/>
      <c r="AJ64">
        <v>45</v>
      </c>
      <c r="AK64">
        <f t="shared" si="26"/>
        <v>4</v>
      </c>
      <c r="AL64">
        <f t="shared" si="27"/>
        <v>4</v>
      </c>
      <c r="AM64">
        <f t="shared" si="7"/>
        <v>4</v>
      </c>
      <c r="AN64" s="19">
        <f t="shared" si="28"/>
        <v>43252</v>
      </c>
      <c r="AO64" s="13">
        <f t="shared" si="29"/>
        <v>30</v>
      </c>
      <c r="AP64" s="15">
        <f t="shared" si="8"/>
        <v>0.15094302309625002</v>
      </c>
      <c r="AQ64">
        <f t="shared" si="9"/>
        <v>5433</v>
      </c>
      <c r="AR64">
        <f t="shared" si="10"/>
        <v>32</v>
      </c>
      <c r="AS64" s="20">
        <v>0.1</v>
      </c>
      <c r="AT64" s="14">
        <f t="shared" si="11"/>
        <v>173856</v>
      </c>
      <c r="AU64" s="14">
        <f t="shared" si="12"/>
        <v>17385</v>
      </c>
      <c r="AV64" s="14">
        <f t="shared" si="13"/>
        <v>0</v>
      </c>
      <c r="AW64" s="13">
        <f t="shared" si="14"/>
        <v>0</v>
      </c>
      <c r="AX64" s="13">
        <f t="shared" si="15"/>
        <v>0</v>
      </c>
      <c r="AY64" s="13">
        <f t="shared" si="30"/>
        <v>0</v>
      </c>
      <c r="BN64" s="13"/>
      <c r="BO64" s="19">
        <f t="shared" si="44"/>
        <v>43252</v>
      </c>
      <c r="BP64">
        <f t="shared" si="18"/>
        <v>4</v>
      </c>
      <c r="BQ64">
        <v>45</v>
      </c>
      <c r="BR64" s="16">
        <f t="shared" si="45"/>
        <v>77221.04406692708</v>
      </c>
      <c r="BS64" s="16">
        <f t="shared" si="19"/>
        <v>61571.187395639536</v>
      </c>
      <c r="BT64" s="14">
        <f t="shared" si="20"/>
        <v>15649.856671287542</v>
      </c>
      <c r="BU64" s="14">
        <f t="shared" si="51"/>
        <v>9328342.815376889</v>
      </c>
      <c r="BV64" s="13"/>
      <c r="BW64" s="19">
        <f t="shared" si="46"/>
        <v>43040</v>
      </c>
      <c r="BX64">
        <f t="shared" si="21"/>
        <v>4</v>
      </c>
      <c r="BY64">
        <v>45</v>
      </c>
      <c r="BZ64" s="16">
        <f t="shared" si="47"/>
        <v>0</v>
      </c>
      <c r="CA64" s="16">
        <f t="shared" si="22"/>
        <v>0</v>
      </c>
      <c r="CB64" s="14">
        <f t="shared" si="23"/>
        <v>0</v>
      </c>
      <c r="CC64" s="14">
        <f t="shared" si="49"/>
        <v>0</v>
      </c>
      <c r="CD64" s="13"/>
      <c r="CE64" s="35">
        <v>61</v>
      </c>
      <c r="CF64" s="36">
        <v>0.033</v>
      </c>
      <c r="CG64" s="37">
        <v>0.034</v>
      </c>
      <c r="CH64" s="38">
        <v>0.01201</v>
      </c>
      <c r="CI64" s="36">
        <v>0.041</v>
      </c>
      <c r="CJ64" s="37">
        <v>0.042</v>
      </c>
      <c r="CK64" s="38">
        <v>0.00892</v>
      </c>
      <c r="CL64" s="39">
        <v>0.037</v>
      </c>
      <c r="CM64" s="39">
        <v>0.017</v>
      </c>
      <c r="CN64" s="39">
        <v>0.017</v>
      </c>
    </row>
    <row r="65" spans="2:92" ht="13.5">
      <c r="B65" s="136" t="s">
        <v>60</v>
      </c>
      <c r="C65" s="137"/>
      <c r="D65" s="137">
        <f t="shared" si="79"/>
        <v>0</v>
      </c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>
        <f>Z29</f>
        <v>0</v>
      </c>
      <c r="AA65" s="115">
        <f aca="true" t="shared" si="89" ref="AA65:AH65">AA29</f>
        <v>0</v>
      </c>
      <c r="AB65" s="115">
        <f t="shared" si="89"/>
        <v>0</v>
      </c>
      <c r="AC65" s="115">
        <f t="shared" si="89"/>
        <v>0</v>
      </c>
      <c r="AD65" s="115">
        <f t="shared" si="89"/>
        <v>0</v>
      </c>
      <c r="AE65" s="115">
        <f t="shared" si="89"/>
        <v>0</v>
      </c>
      <c r="AF65" s="115">
        <f t="shared" si="89"/>
        <v>0</v>
      </c>
      <c r="AG65" s="115">
        <f t="shared" si="89"/>
        <v>0</v>
      </c>
      <c r="AH65" s="115">
        <f t="shared" si="89"/>
        <v>0</v>
      </c>
      <c r="AI65" s="168"/>
      <c r="AJ65">
        <v>46</v>
      </c>
      <c r="AK65">
        <f t="shared" si="26"/>
        <v>4</v>
      </c>
      <c r="AL65">
        <f t="shared" si="27"/>
        <v>4</v>
      </c>
      <c r="AM65">
        <f t="shared" si="7"/>
        <v>4</v>
      </c>
      <c r="AN65" s="19">
        <f t="shared" si="28"/>
        <v>43282</v>
      </c>
      <c r="AO65" s="13">
        <f t="shared" si="29"/>
        <v>31</v>
      </c>
      <c r="AP65" s="15">
        <f t="shared" si="8"/>
        <v>0.130359883583125</v>
      </c>
      <c r="AQ65">
        <f t="shared" si="9"/>
        <v>4849</v>
      </c>
      <c r="AR65">
        <f t="shared" si="10"/>
        <v>32</v>
      </c>
      <c r="AS65" s="20">
        <v>0.1</v>
      </c>
      <c r="AT65" s="14">
        <f t="shared" si="11"/>
        <v>155168</v>
      </c>
      <c r="AU65" s="14">
        <f t="shared" si="12"/>
        <v>15516</v>
      </c>
      <c r="AV65" s="14">
        <f t="shared" si="13"/>
        <v>0</v>
      </c>
      <c r="AW65" s="13">
        <f t="shared" si="14"/>
        <v>32675</v>
      </c>
      <c r="AX65" s="13">
        <f t="shared" si="15"/>
        <v>0</v>
      </c>
      <c r="AY65" s="13">
        <f t="shared" si="30"/>
        <v>0</v>
      </c>
      <c r="BN65" s="13"/>
      <c r="BO65" s="19">
        <f t="shared" si="44"/>
        <v>43282</v>
      </c>
      <c r="BP65">
        <f t="shared" si="18"/>
        <v>4</v>
      </c>
      <c r="BQ65">
        <v>46</v>
      </c>
      <c r="BR65" s="16">
        <f t="shared" si="45"/>
        <v>77221.04406692708</v>
      </c>
      <c r="BS65" s="16">
        <f t="shared" si="19"/>
        <v>61673.806041298936</v>
      </c>
      <c r="BT65" s="14">
        <f t="shared" si="20"/>
        <v>15547.23802562814</v>
      </c>
      <c r="BU65" s="14">
        <f t="shared" si="51"/>
        <v>9266669.00933559</v>
      </c>
      <c r="BV65" s="13"/>
      <c r="BW65" s="19">
        <f t="shared" si="46"/>
        <v>43070</v>
      </c>
      <c r="BX65">
        <f t="shared" si="21"/>
        <v>4</v>
      </c>
      <c r="BY65">
        <v>46</v>
      </c>
      <c r="BZ65" s="16">
        <f t="shared" si="47"/>
        <v>0</v>
      </c>
      <c r="CA65" s="16">
        <f t="shared" si="22"/>
        <v>0</v>
      </c>
      <c r="CB65" s="14">
        <f t="shared" si="23"/>
        <v>0</v>
      </c>
      <c r="CC65" s="14">
        <f t="shared" si="49"/>
        <v>0</v>
      </c>
      <c r="CD65" s="13"/>
      <c r="CE65" s="35">
        <v>62</v>
      </c>
      <c r="CF65" s="36">
        <v>0.032</v>
      </c>
      <c r="CG65" s="37">
        <v>0.033</v>
      </c>
      <c r="CH65" s="38">
        <v>0.01201</v>
      </c>
      <c r="CI65" s="36">
        <v>0.04</v>
      </c>
      <c r="CJ65" s="37">
        <v>0.042</v>
      </c>
      <c r="CK65" s="38">
        <v>0.00882</v>
      </c>
      <c r="CL65" s="39">
        <v>0.036</v>
      </c>
      <c r="CM65" s="39">
        <v>0.017</v>
      </c>
      <c r="CN65" s="39">
        <v>0.017</v>
      </c>
    </row>
    <row r="66" spans="2:92" ht="13.5">
      <c r="B66" s="136" t="s">
        <v>196</v>
      </c>
      <c r="C66" s="137"/>
      <c r="D66" s="137">
        <f t="shared" si="79"/>
        <v>1899787.9320468747</v>
      </c>
      <c r="E66" s="115">
        <f aca="true" t="shared" si="90" ref="E66:Z67">E31</f>
        <v>233670.58525489492</v>
      </c>
      <c r="F66" s="115">
        <f t="shared" si="90"/>
        <v>219683.19122545942</v>
      </c>
      <c r="G66" s="115">
        <f t="shared" si="90"/>
        <v>205413.47065987645</v>
      </c>
      <c r="H66" s="115">
        <f t="shared" si="90"/>
        <v>190855.7249789221</v>
      </c>
      <c r="I66" s="115">
        <f t="shared" si="90"/>
        <v>176004.14058122254</v>
      </c>
      <c r="J66" s="115">
        <f t="shared" si="90"/>
        <v>160852.786521606</v>
      </c>
      <c r="K66" s="115">
        <f t="shared" si="90"/>
        <v>145395.6121425938</v>
      </c>
      <c r="L66" s="115">
        <f t="shared" si="90"/>
        <v>129626.4446580846</v>
      </c>
      <c r="M66" s="115">
        <f t="shared" si="90"/>
        <v>113538.98668826689</v>
      </c>
      <c r="N66" s="115">
        <f t="shared" si="90"/>
        <v>97126.81374477518</v>
      </c>
      <c r="O66" s="115">
        <f t="shared" si="90"/>
        <v>80383.37166508575</v>
      </c>
      <c r="P66" s="115">
        <f t="shared" si="90"/>
        <v>63301.973995127235</v>
      </c>
      <c r="Q66" s="115">
        <f t="shared" si="90"/>
        <v>45875.799319061116</v>
      </c>
      <c r="R66" s="115">
        <f t="shared" si="90"/>
        <v>28097.888535165308</v>
      </c>
      <c r="S66" s="115">
        <f t="shared" si="90"/>
        <v>9961.142076733342</v>
      </c>
      <c r="T66" s="115">
        <f t="shared" si="90"/>
        <v>0</v>
      </c>
      <c r="U66" s="115">
        <f t="shared" si="90"/>
        <v>0</v>
      </c>
      <c r="V66" s="115">
        <f t="shared" si="90"/>
        <v>0</v>
      </c>
      <c r="W66" s="115">
        <f t="shared" si="90"/>
        <v>0</v>
      </c>
      <c r="X66" s="115">
        <f t="shared" si="90"/>
        <v>0</v>
      </c>
      <c r="Y66" s="115">
        <f t="shared" si="90"/>
        <v>0</v>
      </c>
      <c r="Z66" s="115">
        <f t="shared" si="90"/>
        <v>0</v>
      </c>
      <c r="AA66" s="115">
        <f aca="true" t="shared" si="91" ref="AA66:AH66">AA31</f>
        <v>0</v>
      </c>
      <c r="AB66" s="115">
        <f t="shared" si="91"/>
        <v>0</v>
      </c>
      <c r="AC66" s="115">
        <f t="shared" si="91"/>
        <v>0</v>
      </c>
      <c r="AD66" s="115">
        <f t="shared" si="91"/>
        <v>0</v>
      </c>
      <c r="AE66" s="115">
        <f t="shared" si="91"/>
        <v>0</v>
      </c>
      <c r="AF66" s="115">
        <f t="shared" si="91"/>
        <v>0</v>
      </c>
      <c r="AG66" s="115">
        <f t="shared" si="91"/>
        <v>0</v>
      </c>
      <c r="AH66" s="115">
        <f t="shared" si="91"/>
        <v>0</v>
      </c>
      <c r="AI66" s="168"/>
      <c r="AJ66">
        <v>47</v>
      </c>
      <c r="AK66">
        <f t="shared" si="26"/>
        <v>4</v>
      </c>
      <c r="AL66">
        <f t="shared" si="27"/>
        <v>4</v>
      </c>
      <c r="AM66">
        <f t="shared" si="7"/>
        <v>4</v>
      </c>
      <c r="AN66" s="19">
        <f t="shared" si="28"/>
        <v>43313</v>
      </c>
      <c r="AO66" s="13">
        <f t="shared" si="29"/>
        <v>31</v>
      </c>
      <c r="AP66" s="15">
        <f t="shared" si="8"/>
        <v>0.14114152809000002</v>
      </c>
      <c r="AQ66">
        <f t="shared" si="9"/>
        <v>5250</v>
      </c>
      <c r="AR66">
        <f t="shared" si="10"/>
        <v>32</v>
      </c>
      <c r="AS66" s="20">
        <v>0.1</v>
      </c>
      <c r="AT66" s="14">
        <f t="shared" si="11"/>
        <v>168000</v>
      </c>
      <c r="AU66" s="14">
        <f t="shared" si="12"/>
        <v>16800</v>
      </c>
      <c r="AV66" s="14">
        <f t="shared" si="13"/>
        <v>0</v>
      </c>
      <c r="AW66" s="13">
        <f t="shared" si="14"/>
        <v>0</v>
      </c>
      <c r="AX66" s="13">
        <f t="shared" si="15"/>
        <v>0</v>
      </c>
      <c r="AY66" s="13">
        <f t="shared" si="30"/>
        <v>0</v>
      </c>
      <c r="BN66" s="13"/>
      <c r="BO66" s="19">
        <f t="shared" si="44"/>
        <v>43313</v>
      </c>
      <c r="BP66">
        <f t="shared" si="18"/>
        <v>4</v>
      </c>
      <c r="BQ66">
        <v>47</v>
      </c>
      <c r="BR66" s="16">
        <f t="shared" si="45"/>
        <v>77221.04406692708</v>
      </c>
      <c r="BS66" s="16">
        <f t="shared" si="19"/>
        <v>61776.595718034434</v>
      </c>
      <c r="BT66" s="14">
        <f t="shared" si="20"/>
        <v>15444.448348892642</v>
      </c>
      <c r="BU66" s="14">
        <f t="shared" si="51"/>
        <v>9204892.413617557</v>
      </c>
      <c r="BV66" s="13"/>
      <c r="BW66" s="19">
        <f t="shared" si="46"/>
        <v>43101</v>
      </c>
      <c r="BX66">
        <f t="shared" si="21"/>
        <v>4</v>
      </c>
      <c r="BY66">
        <v>47</v>
      </c>
      <c r="BZ66" s="16">
        <f t="shared" si="47"/>
        <v>0</v>
      </c>
      <c r="CA66" s="16">
        <f t="shared" si="22"/>
        <v>0</v>
      </c>
      <c r="CB66" s="14">
        <f t="shared" si="23"/>
        <v>0</v>
      </c>
      <c r="CC66" s="14">
        <f t="shared" si="49"/>
        <v>0</v>
      </c>
      <c r="CD66" s="13"/>
      <c r="CE66" s="35">
        <v>63</v>
      </c>
      <c r="CF66" s="36">
        <v>0.032</v>
      </c>
      <c r="CG66" s="37">
        <v>0.033</v>
      </c>
      <c r="CH66" s="38">
        <v>0.01165</v>
      </c>
      <c r="CI66" s="36">
        <v>0.04</v>
      </c>
      <c r="CJ66" s="37">
        <v>0.042</v>
      </c>
      <c r="CK66" s="38">
        <v>0.00847</v>
      </c>
      <c r="CL66" s="39">
        <v>0.036</v>
      </c>
      <c r="CM66" s="39">
        <v>0.016</v>
      </c>
      <c r="CN66" s="39">
        <v>0.016</v>
      </c>
    </row>
    <row r="67" spans="2:92" ht="13.5">
      <c r="B67" s="136" t="s">
        <v>197</v>
      </c>
      <c r="C67" s="137"/>
      <c r="D67" s="137">
        <f t="shared" si="79"/>
        <v>0</v>
      </c>
      <c r="E67" s="115">
        <f>E32</f>
        <v>0</v>
      </c>
      <c r="F67" s="115">
        <f t="shared" si="90"/>
        <v>0</v>
      </c>
      <c r="G67" s="115">
        <f t="shared" si="90"/>
        <v>0</v>
      </c>
      <c r="H67" s="115">
        <f t="shared" si="90"/>
        <v>0</v>
      </c>
      <c r="I67" s="115">
        <f t="shared" si="90"/>
        <v>0</v>
      </c>
      <c r="J67" s="115">
        <f t="shared" si="90"/>
        <v>0</v>
      </c>
      <c r="K67" s="115">
        <f t="shared" si="90"/>
        <v>0</v>
      </c>
      <c r="L67" s="115">
        <f t="shared" si="90"/>
        <v>0</v>
      </c>
      <c r="M67" s="115">
        <f t="shared" si="90"/>
        <v>0</v>
      </c>
      <c r="N67" s="115">
        <f t="shared" si="90"/>
        <v>0</v>
      </c>
      <c r="O67" s="115">
        <f t="shared" si="90"/>
        <v>0</v>
      </c>
      <c r="P67" s="115">
        <f t="shared" si="90"/>
        <v>0</v>
      </c>
      <c r="Q67" s="115">
        <f t="shared" si="90"/>
        <v>0</v>
      </c>
      <c r="R67" s="115">
        <f t="shared" si="90"/>
        <v>0</v>
      </c>
      <c r="S67" s="115">
        <f t="shared" si="90"/>
        <v>0</v>
      </c>
      <c r="T67" s="115">
        <f t="shared" si="90"/>
        <v>0</v>
      </c>
      <c r="U67" s="115">
        <f t="shared" si="90"/>
        <v>0</v>
      </c>
      <c r="V67" s="115">
        <f t="shared" si="90"/>
        <v>0</v>
      </c>
      <c r="W67" s="115">
        <f t="shared" si="90"/>
        <v>0</v>
      </c>
      <c r="X67" s="115">
        <f t="shared" si="90"/>
        <v>0</v>
      </c>
      <c r="Y67" s="115">
        <f t="shared" si="90"/>
        <v>0</v>
      </c>
      <c r="Z67" s="115">
        <f t="shared" si="90"/>
        <v>0</v>
      </c>
      <c r="AA67" s="115">
        <f aca="true" t="shared" si="92" ref="AA67:AH67">AA32</f>
        <v>0</v>
      </c>
      <c r="AB67" s="115">
        <f t="shared" si="92"/>
        <v>0</v>
      </c>
      <c r="AC67" s="115">
        <f t="shared" si="92"/>
        <v>0</v>
      </c>
      <c r="AD67" s="115">
        <f t="shared" si="92"/>
        <v>0</v>
      </c>
      <c r="AE67" s="115">
        <f t="shared" si="92"/>
        <v>0</v>
      </c>
      <c r="AF67" s="115">
        <f t="shared" si="92"/>
        <v>0</v>
      </c>
      <c r="AG67" s="115">
        <f t="shared" si="92"/>
        <v>0</v>
      </c>
      <c r="AH67" s="115">
        <f t="shared" si="92"/>
        <v>0</v>
      </c>
      <c r="AI67" s="168"/>
      <c r="AJ67">
        <v>48</v>
      </c>
      <c r="AK67">
        <f t="shared" si="26"/>
        <v>4</v>
      </c>
      <c r="AL67">
        <f t="shared" si="27"/>
        <v>4</v>
      </c>
      <c r="AM67">
        <f t="shared" si="7"/>
        <v>4</v>
      </c>
      <c r="AN67" s="19">
        <f t="shared" si="28"/>
        <v>43344</v>
      </c>
      <c r="AO67" s="13">
        <f t="shared" si="29"/>
        <v>30</v>
      </c>
      <c r="AP67" s="15">
        <f t="shared" si="8"/>
        <v>0.130359883583125</v>
      </c>
      <c r="AQ67">
        <f t="shared" si="9"/>
        <v>4692</v>
      </c>
      <c r="AR67">
        <f t="shared" si="10"/>
        <v>32</v>
      </c>
      <c r="AS67" s="20">
        <v>0.1</v>
      </c>
      <c r="AT67" s="14">
        <f t="shared" si="11"/>
        <v>150144</v>
      </c>
      <c r="AU67" s="14">
        <f t="shared" si="12"/>
        <v>15014</v>
      </c>
      <c r="AV67" s="14">
        <f t="shared" si="13"/>
        <v>0</v>
      </c>
      <c r="AW67" s="13">
        <f t="shared" si="14"/>
        <v>32675</v>
      </c>
      <c r="AX67" s="13">
        <f t="shared" si="15"/>
        <v>0</v>
      </c>
      <c r="AY67" s="13">
        <f t="shared" si="30"/>
        <v>0</v>
      </c>
      <c r="BN67" s="13"/>
      <c r="BO67" s="19">
        <f t="shared" si="44"/>
        <v>43344</v>
      </c>
      <c r="BP67">
        <f t="shared" si="18"/>
        <v>4</v>
      </c>
      <c r="BQ67">
        <v>48</v>
      </c>
      <c r="BR67" s="16">
        <f t="shared" si="45"/>
        <v>77221.04406692708</v>
      </c>
      <c r="BS67" s="16">
        <f t="shared" si="19"/>
        <v>61879.55671089782</v>
      </c>
      <c r="BT67" s="14">
        <f t="shared" si="20"/>
        <v>15341.487356029253</v>
      </c>
      <c r="BU67" s="14">
        <f t="shared" si="51"/>
        <v>9143012.85690666</v>
      </c>
      <c r="BV67" s="13"/>
      <c r="BW67" s="19">
        <f t="shared" si="46"/>
        <v>43132</v>
      </c>
      <c r="BX67">
        <f t="shared" si="21"/>
        <v>4</v>
      </c>
      <c r="BY67">
        <v>48</v>
      </c>
      <c r="BZ67" s="16">
        <f t="shared" si="47"/>
        <v>0</v>
      </c>
      <c r="CA67" s="16">
        <f t="shared" si="22"/>
        <v>0</v>
      </c>
      <c r="CB67" s="14">
        <f t="shared" si="23"/>
        <v>0</v>
      </c>
      <c r="CC67" s="14">
        <f t="shared" si="49"/>
        <v>0</v>
      </c>
      <c r="CD67" s="13"/>
      <c r="CE67" s="35">
        <v>64</v>
      </c>
      <c r="CF67" s="36">
        <v>0.031</v>
      </c>
      <c r="CG67" s="37">
        <v>0.032</v>
      </c>
      <c r="CH67" s="38">
        <v>0.01165</v>
      </c>
      <c r="CI67" s="36">
        <v>0.039</v>
      </c>
      <c r="CJ67" s="37">
        <v>0.04</v>
      </c>
      <c r="CK67" s="38">
        <v>0.00847</v>
      </c>
      <c r="CL67" s="39">
        <v>0.035</v>
      </c>
      <c r="CM67" s="39">
        <v>0.016</v>
      </c>
      <c r="CN67" s="39">
        <v>0.016</v>
      </c>
    </row>
    <row r="68" spans="2:92" ht="13.5">
      <c r="B68" s="136" t="s">
        <v>198</v>
      </c>
      <c r="C68" s="137"/>
      <c r="D68" s="137">
        <f t="shared" si="79"/>
        <v>12000000</v>
      </c>
      <c r="E68" s="1">
        <f aca="true" t="shared" si="93" ref="E68:AH68">SUMIF($BP$20:$BP$439,E17,$BS$20:$BS$439)</f>
        <v>692981.94354823</v>
      </c>
      <c r="F68" s="1">
        <f t="shared" si="93"/>
        <v>706969.3375776655</v>
      </c>
      <c r="G68" s="1">
        <f t="shared" si="93"/>
        <v>721239.0581432484</v>
      </c>
      <c r="H68" s="1">
        <f t="shared" si="93"/>
        <v>735796.8038242029</v>
      </c>
      <c r="I68" s="1">
        <f t="shared" si="93"/>
        <v>750648.3882219024</v>
      </c>
      <c r="J68" s="1">
        <f t="shared" si="93"/>
        <v>765799.7422815189</v>
      </c>
      <c r="K68" s="1">
        <f t="shared" si="93"/>
        <v>781256.9166605312</v>
      </c>
      <c r="L68" s="1">
        <f t="shared" si="93"/>
        <v>797026.0841450404</v>
      </c>
      <c r="M68" s="1">
        <f t="shared" si="93"/>
        <v>813113.5421148579</v>
      </c>
      <c r="N68" s="1">
        <f t="shared" si="93"/>
        <v>829525.7150583498</v>
      </c>
      <c r="O68" s="1">
        <f t="shared" si="93"/>
        <v>846269.1571380392</v>
      </c>
      <c r="P68" s="1">
        <f t="shared" si="93"/>
        <v>863350.5548079975</v>
      </c>
      <c r="Q68" s="1">
        <f t="shared" si="93"/>
        <v>880776.7294840637</v>
      </c>
      <c r="R68" s="1">
        <f t="shared" si="93"/>
        <v>898554.6402679594</v>
      </c>
      <c r="S68" s="1">
        <f t="shared" si="93"/>
        <v>916691.3867263915</v>
      </c>
      <c r="T68" s="1">
        <f t="shared" si="93"/>
        <v>0</v>
      </c>
      <c r="U68" s="1">
        <f t="shared" si="93"/>
        <v>0</v>
      </c>
      <c r="V68" s="1">
        <f t="shared" si="93"/>
        <v>0</v>
      </c>
      <c r="W68" s="1">
        <f t="shared" si="93"/>
        <v>0</v>
      </c>
      <c r="X68" s="1">
        <f t="shared" si="93"/>
        <v>0</v>
      </c>
      <c r="Y68" s="1">
        <f t="shared" si="93"/>
        <v>0</v>
      </c>
      <c r="Z68" s="1">
        <f t="shared" si="93"/>
        <v>0</v>
      </c>
      <c r="AA68" s="1">
        <f t="shared" si="93"/>
        <v>0</v>
      </c>
      <c r="AB68" s="1">
        <f t="shared" si="93"/>
        <v>0</v>
      </c>
      <c r="AC68" s="1">
        <f t="shared" si="93"/>
        <v>0</v>
      </c>
      <c r="AD68" s="1">
        <f t="shared" si="93"/>
        <v>0</v>
      </c>
      <c r="AE68" s="1">
        <f t="shared" si="93"/>
        <v>0</v>
      </c>
      <c r="AF68" s="1">
        <f t="shared" si="93"/>
        <v>0</v>
      </c>
      <c r="AG68" s="1">
        <f t="shared" si="93"/>
        <v>0</v>
      </c>
      <c r="AH68" s="1">
        <f t="shared" si="93"/>
        <v>0</v>
      </c>
      <c r="AI68" s="168"/>
      <c r="AJ68">
        <v>49</v>
      </c>
      <c r="AK68">
        <f t="shared" si="26"/>
        <v>5</v>
      </c>
      <c r="AL68">
        <f t="shared" si="27"/>
        <v>5</v>
      </c>
      <c r="AM68">
        <f t="shared" si="7"/>
        <v>4</v>
      </c>
      <c r="AN68" s="19">
        <f t="shared" si="28"/>
        <v>43374</v>
      </c>
      <c r="AO68" s="13">
        <f t="shared" si="29"/>
        <v>31</v>
      </c>
      <c r="AP68" s="15">
        <f t="shared" si="8"/>
        <v>0.11995559663399065</v>
      </c>
      <c r="AQ68">
        <f t="shared" si="9"/>
        <v>4462</v>
      </c>
      <c r="AR68">
        <f t="shared" si="10"/>
        <v>32</v>
      </c>
      <c r="AS68" s="20">
        <v>0.1</v>
      </c>
      <c r="AT68" s="14">
        <f t="shared" si="11"/>
        <v>142784</v>
      </c>
      <c r="AU68" s="14">
        <f t="shared" si="12"/>
        <v>14278</v>
      </c>
      <c r="AV68" s="14">
        <f t="shared" si="13"/>
        <v>0</v>
      </c>
      <c r="AW68" s="13">
        <f t="shared" si="14"/>
        <v>0</v>
      </c>
      <c r="AX68" s="13">
        <f t="shared" si="15"/>
        <v>0</v>
      </c>
      <c r="AY68" s="13">
        <f t="shared" si="30"/>
        <v>0</v>
      </c>
      <c r="BN68" s="13"/>
      <c r="BO68" s="19">
        <f t="shared" si="44"/>
        <v>43374</v>
      </c>
      <c r="BP68">
        <f t="shared" si="18"/>
        <v>5</v>
      </c>
      <c r="BQ68">
        <v>49</v>
      </c>
      <c r="BR68" s="16">
        <f t="shared" si="45"/>
        <v>77221.04406692708</v>
      </c>
      <c r="BS68" s="16">
        <f t="shared" si="19"/>
        <v>61982.68930541599</v>
      </c>
      <c r="BT68" s="14">
        <f t="shared" si="20"/>
        <v>15238.35476151109</v>
      </c>
      <c r="BU68" s="14">
        <f t="shared" si="51"/>
        <v>9081030.167601245</v>
      </c>
      <c r="BV68" s="13"/>
      <c r="BW68" s="19">
        <f t="shared" si="46"/>
        <v>43160</v>
      </c>
      <c r="BX68">
        <f t="shared" si="21"/>
        <v>5</v>
      </c>
      <c r="BY68">
        <v>49</v>
      </c>
      <c r="BZ68" s="16">
        <f t="shared" si="47"/>
        <v>0</v>
      </c>
      <c r="CA68" s="16">
        <f t="shared" si="22"/>
        <v>0</v>
      </c>
      <c r="CB68" s="14">
        <f t="shared" si="23"/>
        <v>0</v>
      </c>
      <c r="CC68" s="14">
        <f t="shared" si="49"/>
        <v>0</v>
      </c>
      <c r="CD68" s="13"/>
      <c r="CE68" s="35">
        <v>65</v>
      </c>
      <c r="CF68" s="36">
        <v>0.031</v>
      </c>
      <c r="CG68" s="37">
        <v>0.032</v>
      </c>
      <c r="CH68" s="38">
        <v>0.0113</v>
      </c>
      <c r="CI68" s="36">
        <v>0.038</v>
      </c>
      <c r="CJ68" s="37">
        <v>0.039</v>
      </c>
      <c r="CK68" s="38">
        <v>0.00847</v>
      </c>
      <c r="CL68" s="39">
        <v>0.035</v>
      </c>
      <c r="CM68" s="39">
        <v>0.016</v>
      </c>
      <c r="CN68" s="39">
        <v>0.016</v>
      </c>
    </row>
    <row r="69" spans="2:92" ht="13.5">
      <c r="B69" s="136" t="s">
        <v>199</v>
      </c>
      <c r="C69" s="137"/>
      <c r="D69" s="137">
        <f t="shared" si="79"/>
        <v>0</v>
      </c>
      <c r="E69" s="1">
        <f aca="true" t="shared" si="94" ref="E69:AH69">SUMIF($BX$20:$BX$439,E17,$CA$20:$CA$439)</f>
        <v>0</v>
      </c>
      <c r="F69" s="1">
        <f t="shared" si="94"/>
        <v>0</v>
      </c>
      <c r="G69" s="1">
        <f t="shared" si="94"/>
        <v>0</v>
      </c>
      <c r="H69" s="1">
        <f t="shared" si="94"/>
        <v>0</v>
      </c>
      <c r="I69" s="1">
        <f t="shared" si="94"/>
        <v>0</v>
      </c>
      <c r="J69" s="1">
        <f t="shared" si="94"/>
        <v>0</v>
      </c>
      <c r="K69" s="1">
        <f t="shared" si="94"/>
        <v>0</v>
      </c>
      <c r="L69" s="1">
        <f t="shared" si="94"/>
        <v>0</v>
      </c>
      <c r="M69" s="1">
        <f t="shared" si="94"/>
        <v>0</v>
      </c>
      <c r="N69" s="1">
        <f t="shared" si="94"/>
        <v>0</v>
      </c>
      <c r="O69" s="1">
        <f t="shared" si="94"/>
        <v>0</v>
      </c>
      <c r="P69" s="1">
        <f t="shared" si="94"/>
        <v>0</v>
      </c>
      <c r="Q69" s="1">
        <f t="shared" si="94"/>
        <v>0</v>
      </c>
      <c r="R69" s="1">
        <f t="shared" si="94"/>
        <v>0</v>
      </c>
      <c r="S69" s="1">
        <f t="shared" si="94"/>
        <v>0</v>
      </c>
      <c r="T69" s="1">
        <f t="shared" si="94"/>
        <v>0</v>
      </c>
      <c r="U69" s="1">
        <f t="shared" si="94"/>
        <v>0</v>
      </c>
      <c r="V69" s="1">
        <f t="shared" si="94"/>
        <v>0</v>
      </c>
      <c r="W69" s="1">
        <f t="shared" si="94"/>
        <v>0</v>
      </c>
      <c r="X69" s="1">
        <f t="shared" si="94"/>
        <v>0</v>
      </c>
      <c r="Y69" s="1">
        <f t="shared" si="94"/>
        <v>0</v>
      </c>
      <c r="Z69" s="1">
        <f t="shared" si="94"/>
        <v>0</v>
      </c>
      <c r="AA69" s="1">
        <f t="shared" si="94"/>
        <v>0</v>
      </c>
      <c r="AB69" s="1">
        <f t="shared" si="94"/>
        <v>0</v>
      </c>
      <c r="AC69" s="1">
        <f t="shared" si="94"/>
        <v>0</v>
      </c>
      <c r="AD69" s="1">
        <f t="shared" si="94"/>
        <v>0</v>
      </c>
      <c r="AE69" s="1">
        <f t="shared" si="94"/>
        <v>0</v>
      </c>
      <c r="AF69" s="1">
        <f t="shared" si="94"/>
        <v>0</v>
      </c>
      <c r="AG69" s="1">
        <f t="shared" si="94"/>
        <v>0</v>
      </c>
      <c r="AH69" s="1">
        <f t="shared" si="94"/>
        <v>0</v>
      </c>
      <c r="AI69" s="168"/>
      <c r="AJ69">
        <v>50</v>
      </c>
      <c r="AK69">
        <f t="shared" si="26"/>
        <v>5</v>
      </c>
      <c r="AL69">
        <f t="shared" si="27"/>
        <v>5</v>
      </c>
      <c r="AM69">
        <f t="shared" si="7"/>
        <v>4</v>
      </c>
      <c r="AN69" s="19">
        <f t="shared" si="28"/>
        <v>43405</v>
      </c>
      <c r="AO69" s="13">
        <f t="shared" si="29"/>
        <v>30</v>
      </c>
      <c r="AP69" s="15">
        <f t="shared" si="8"/>
        <v>0.11020310910277188</v>
      </c>
      <c r="AQ69">
        <f t="shared" si="9"/>
        <v>3967</v>
      </c>
      <c r="AR69">
        <f t="shared" si="10"/>
        <v>32</v>
      </c>
      <c r="AS69" s="20">
        <v>0.1</v>
      </c>
      <c r="AT69" s="14">
        <f t="shared" si="11"/>
        <v>126944</v>
      </c>
      <c r="AU69" s="14">
        <f t="shared" si="12"/>
        <v>12694</v>
      </c>
      <c r="AV69" s="14">
        <f t="shared" si="13"/>
        <v>0</v>
      </c>
      <c r="AW69" s="13">
        <f t="shared" si="14"/>
        <v>0</v>
      </c>
      <c r="AX69" s="13">
        <f t="shared" si="15"/>
        <v>12400</v>
      </c>
      <c r="AY69" s="13">
        <f t="shared" si="30"/>
        <v>0</v>
      </c>
      <c r="BN69" s="13"/>
      <c r="BO69" s="19">
        <f t="shared" si="44"/>
        <v>43405</v>
      </c>
      <c r="BP69">
        <f t="shared" si="18"/>
        <v>5</v>
      </c>
      <c r="BQ69">
        <v>50</v>
      </c>
      <c r="BR69" s="16">
        <f t="shared" si="45"/>
        <v>77221.04406692708</v>
      </c>
      <c r="BS69" s="16">
        <f t="shared" si="19"/>
        <v>62085.99378759169</v>
      </c>
      <c r="BT69" s="14">
        <f t="shared" si="20"/>
        <v>15135.050279335395</v>
      </c>
      <c r="BU69" s="14">
        <f t="shared" si="51"/>
        <v>9018944.173813652</v>
      </c>
      <c r="BV69" s="13"/>
      <c r="BW69" s="19">
        <f t="shared" si="46"/>
        <v>43191</v>
      </c>
      <c r="BX69">
        <f t="shared" si="21"/>
        <v>5</v>
      </c>
      <c r="BY69">
        <v>50</v>
      </c>
      <c r="BZ69" s="16">
        <f t="shared" si="47"/>
        <v>0</v>
      </c>
      <c r="CA69" s="16">
        <f t="shared" si="22"/>
        <v>0</v>
      </c>
      <c r="CB69" s="14">
        <f t="shared" si="23"/>
        <v>0</v>
      </c>
      <c r="CC69" s="14">
        <f t="shared" si="49"/>
        <v>0</v>
      </c>
      <c r="CD69" s="13"/>
      <c r="CE69" s="35">
        <v>66</v>
      </c>
      <c r="CF69" s="36">
        <v>0.03</v>
      </c>
      <c r="CG69" s="37">
        <v>0.031</v>
      </c>
      <c r="CH69" s="38">
        <v>0.0113</v>
      </c>
      <c r="CI69" s="36">
        <v>0.038</v>
      </c>
      <c r="CJ69" s="37">
        <v>0.039</v>
      </c>
      <c r="CK69" s="38">
        <v>0.00828</v>
      </c>
      <c r="CL69" s="39">
        <v>0.034</v>
      </c>
      <c r="CM69" s="39">
        <v>0.016</v>
      </c>
      <c r="CN69" s="39">
        <v>0.016</v>
      </c>
    </row>
    <row r="70" spans="2:92" ht="13.5">
      <c r="B70" s="136" t="s">
        <v>157</v>
      </c>
      <c r="C70" s="137"/>
      <c r="D70" s="137">
        <f t="shared" si="79"/>
        <v>7334774</v>
      </c>
      <c r="E70" s="115">
        <f>E39+E40</f>
        <v>716034</v>
      </c>
      <c r="F70" s="115">
        <f aca="true" t="shared" si="95" ref="F70:Z70">F39+F40</f>
        <v>237699</v>
      </c>
      <c r="G70" s="115">
        <f t="shared" si="95"/>
        <v>238159</v>
      </c>
      <c r="H70" s="115">
        <f t="shared" si="95"/>
        <v>227918</v>
      </c>
      <c r="I70" s="115">
        <f t="shared" si="95"/>
        <v>237814</v>
      </c>
      <c r="J70" s="115">
        <f t="shared" si="95"/>
        <v>248546</v>
      </c>
      <c r="K70" s="115">
        <f t="shared" si="95"/>
        <v>255406</v>
      </c>
      <c r="L70" s="115">
        <f t="shared" si="95"/>
        <v>263383</v>
      </c>
      <c r="M70" s="115">
        <f t="shared" si="95"/>
        <v>270906</v>
      </c>
      <c r="N70" s="115">
        <f t="shared" si="95"/>
        <v>279675</v>
      </c>
      <c r="O70" s="115">
        <f t="shared" si="95"/>
        <v>284975</v>
      </c>
      <c r="P70" s="115">
        <f t="shared" si="95"/>
        <v>291607</v>
      </c>
      <c r="Q70" s="115">
        <f t="shared" si="95"/>
        <v>298028</v>
      </c>
      <c r="R70" s="115">
        <f t="shared" si="95"/>
        <v>305919</v>
      </c>
      <c r="S70" s="115">
        <f t="shared" si="95"/>
        <v>310618</v>
      </c>
      <c r="T70" s="115">
        <f t="shared" si="95"/>
        <v>313182</v>
      </c>
      <c r="U70" s="115">
        <f t="shared" si="95"/>
        <v>330353</v>
      </c>
      <c r="V70" s="115">
        <f t="shared" si="95"/>
        <v>682940</v>
      </c>
      <c r="W70" s="115">
        <f t="shared" si="95"/>
        <v>679396</v>
      </c>
      <c r="X70" s="115">
        <f t="shared" si="95"/>
        <v>677216</v>
      </c>
      <c r="Y70" s="115">
        <f t="shared" si="95"/>
        <v>185000</v>
      </c>
      <c r="Z70" s="115">
        <f t="shared" si="95"/>
        <v>185000</v>
      </c>
      <c r="AA70" s="115">
        <f aca="true" t="shared" si="96" ref="AA70:AH70">AA39+AA40</f>
        <v>185000</v>
      </c>
      <c r="AB70" s="115">
        <f t="shared" si="96"/>
        <v>185000</v>
      </c>
      <c r="AC70" s="115">
        <f t="shared" si="96"/>
        <v>195480</v>
      </c>
      <c r="AD70" s="115">
        <f t="shared" si="96"/>
        <v>248573</v>
      </c>
      <c r="AE70" s="115">
        <f t="shared" si="96"/>
        <v>247182</v>
      </c>
      <c r="AF70" s="115">
        <f t="shared" si="96"/>
        <v>246282</v>
      </c>
      <c r="AG70" s="115">
        <f t="shared" si="96"/>
        <v>245347</v>
      </c>
      <c r="AH70" s="115">
        <f t="shared" si="96"/>
        <v>195735</v>
      </c>
      <c r="AI70" s="168"/>
      <c r="AJ70">
        <v>51</v>
      </c>
      <c r="AK70">
        <f t="shared" si="26"/>
        <v>5</v>
      </c>
      <c r="AL70">
        <f t="shared" si="27"/>
        <v>5</v>
      </c>
      <c r="AM70">
        <f t="shared" si="7"/>
        <v>4</v>
      </c>
      <c r="AN70" s="19">
        <f t="shared" si="28"/>
        <v>43435</v>
      </c>
      <c r="AO70" s="13">
        <f t="shared" si="29"/>
        <v>31</v>
      </c>
      <c r="AP70" s="15">
        <f t="shared" si="8"/>
        <v>0.0897228852872125</v>
      </c>
      <c r="AQ70">
        <f t="shared" si="9"/>
        <v>3337</v>
      </c>
      <c r="AR70">
        <f t="shared" si="10"/>
        <v>32</v>
      </c>
      <c r="AS70" s="20">
        <v>0.1</v>
      </c>
      <c r="AT70" s="14">
        <f t="shared" si="11"/>
        <v>106784</v>
      </c>
      <c r="AU70" s="14">
        <f t="shared" si="12"/>
        <v>10678</v>
      </c>
      <c r="AV70" s="14">
        <f t="shared" si="13"/>
        <v>0</v>
      </c>
      <c r="AW70" s="13">
        <f t="shared" si="14"/>
        <v>32675</v>
      </c>
      <c r="AX70" s="13">
        <f t="shared" si="15"/>
        <v>0</v>
      </c>
      <c r="AY70" s="13">
        <f t="shared" si="30"/>
        <v>0</v>
      </c>
      <c r="BN70" s="13"/>
      <c r="BO70" s="19">
        <f t="shared" si="44"/>
        <v>43435</v>
      </c>
      <c r="BP70">
        <f t="shared" si="18"/>
        <v>5</v>
      </c>
      <c r="BQ70">
        <v>51</v>
      </c>
      <c r="BR70" s="16">
        <f t="shared" si="45"/>
        <v>77221.04406692709</v>
      </c>
      <c r="BS70" s="16">
        <f t="shared" si="19"/>
        <v>62189.47044390434</v>
      </c>
      <c r="BT70" s="14">
        <f t="shared" si="20"/>
        <v>15031.573623022743</v>
      </c>
      <c r="BU70" s="14">
        <f t="shared" si="51"/>
        <v>8956754.703369748</v>
      </c>
      <c r="BV70" s="13"/>
      <c r="BW70" s="19">
        <f t="shared" si="46"/>
        <v>43221</v>
      </c>
      <c r="BX70">
        <f t="shared" si="21"/>
        <v>5</v>
      </c>
      <c r="BY70">
        <v>51</v>
      </c>
      <c r="BZ70" s="16">
        <f t="shared" si="47"/>
        <v>0</v>
      </c>
      <c r="CA70" s="16">
        <f t="shared" si="22"/>
        <v>0</v>
      </c>
      <c r="CB70" s="14">
        <f t="shared" si="23"/>
        <v>0</v>
      </c>
      <c r="CC70" s="14">
        <f t="shared" si="49"/>
        <v>0</v>
      </c>
      <c r="CD70" s="13"/>
      <c r="CE70" s="35">
        <v>67</v>
      </c>
      <c r="CF70" s="36">
        <v>0.03</v>
      </c>
      <c r="CG70" s="37">
        <v>0.031</v>
      </c>
      <c r="CH70" s="38">
        <v>0.01097</v>
      </c>
      <c r="CI70" s="36">
        <v>0.037</v>
      </c>
      <c r="CJ70" s="37">
        <v>0.038</v>
      </c>
      <c r="CK70" s="38">
        <v>0.00828</v>
      </c>
      <c r="CL70" s="39">
        <v>0.034</v>
      </c>
      <c r="CM70" s="39">
        <v>0.015</v>
      </c>
      <c r="CN70" s="39">
        <v>0.015</v>
      </c>
    </row>
    <row r="71" spans="2:92" ht="13.5">
      <c r="B71" s="141" t="s">
        <v>75</v>
      </c>
      <c r="C71" s="142"/>
      <c r="D71" s="142">
        <f aca="true" t="shared" si="97" ref="D53:D71">SUM(E71:Z71)</f>
        <v>47907777.932046875</v>
      </c>
      <c r="E71" s="143">
        <f aca="true" t="shared" si="98" ref="E71:AH71">SUM(E53:E70)</f>
        <v>18318910.528803125</v>
      </c>
      <c r="F71" s="143">
        <f t="shared" si="98"/>
        <v>528598.5288031249</v>
      </c>
      <c r="G71" s="143">
        <f t="shared" si="98"/>
        <v>1739507.528803125</v>
      </c>
      <c r="H71" s="143">
        <f t="shared" si="98"/>
        <v>1751733.528803125</v>
      </c>
      <c r="I71" s="143">
        <f t="shared" si="98"/>
        <v>1767775.528803125</v>
      </c>
      <c r="J71" s="143">
        <f t="shared" si="98"/>
        <v>1762069.528803125</v>
      </c>
      <c r="K71" s="143">
        <f t="shared" si="98"/>
        <v>1754822.528803125</v>
      </c>
      <c r="L71" s="143">
        <f t="shared" si="98"/>
        <v>1749633.528803125</v>
      </c>
      <c r="M71" s="143">
        <f t="shared" si="98"/>
        <v>1745830.5288031248</v>
      </c>
      <c r="N71" s="143">
        <f t="shared" si="98"/>
        <v>1744570.528803125</v>
      </c>
      <c r="O71" s="143">
        <f t="shared" si="98"/>
        <v>1741511.528803125</v>
      </c>
      <c r="P71" s="143">
        <f t="shared" si="98"/>
        <v>1739922.5288031248</v>
      </c>
      <c r="Q71" s="143">
        <f t="shared" si="98"/>
        <v>1739476.5288031248</v>
      </c>
      <c r="R71" s="143">
        <f t="shared" si="98"/>
        <v>1741157.5288031248</v>
      </c>
      <c r="S71" s="143">
        <f t="shared" si="98"/>
        <v>1740811.5288031248</v>
      </c>
      <c r="T71" s="143">
        <f t="shared" si="98"/>
        <v>811369</v>
      </c>
      <c r="U71" s="143">
        <f t="shared" si="98"/>
        <v>824091</v>
      </c>
      <c r="V71" s="143">
        <f t="shared" si="98"/>
        <v>1172790</v>
      </c>
      <c r="W71" s="143">
        <f t="shared" si="98"/>
        <v>1166058</v>
      </c>
      <c r="X71" s="143">
        <f t="shared" si="98"/>
        <v>1160202</v>
      </c>
      <c r="Y71" s="143">
        <f t="shared" si="98"/>
        <v>665105</v>
      </c>
      <c r="Z71" s="143">
        <f t="shared" si="98"/>
        <v>541831</v>
      </c>
      <c r="AA71" s="143">
        <f t="shared" si="98"/>
        <v>540497</v>
      </c>
      <c r="AB71" s="143">
        <f t="shared" si="98"/>
        <v>539719</v>
      </c>
      <c r="AC71" s="143">
        <f t="shared" si="98"/>
        <v>549944</v>
      </c>
      <c r="AD71" s="143">
        <f t="shared" si="98"/>
        <v>602786</v>
      </c>
      <c r="AE71" s="143">
        <f t="shared" si="98"/>
        <v>601263</v>
      </c>
      <c r="AF71" s="143">
        <f t="shared" si="98"/>
        <v>599895</v>
      </c>
      <c r="AG71" s="143">
        <f t="shared" si="98"/>
        <v>598711</v>
      </c>
      <c r="AH71" s="143">
        <f t="shared" si="98"/>
        <v>543602</v>
      </c>
      <c r="AI71" s="169"/>
      <c r="AJ71">
        <v>52</v>
      </c>
      <c r="AK71">
        <f t="shared" si="26"/>
        <v>5</v>
      </c>
      <c r="AL71">
        <f t="shared" si="27"/>
        <v>5</v>
      </c>
      <c r="AM71">
        <f t="shared" si="7"/>
        <v>4</v>
      </c>
      <c r="AN71" s="19">
        <f t="shared" si="28"/>
        <v>43466</v>
      </c>
      <c r="AO71" s="13">
        <f t="shared" si="29"/>
        <v>31</v>
      </c>
      <c r="AP71" s="15">
        <f t="shared" si="8"/>
        <v>0.10045062157155314</v>
      </c>
      <c r="AQ71">
        <f t="shared" si="9"/>
        <v>3736</v>
      </c>
      <c r="AR71">
        <f t="shared" si="10"/>
        <v>32</v>
      </c>
      <c r="AS71" s="20">
        <v>0.1</v>
      </c>
      <c r="AT71" s="14">
        <f t="shared" si="11"/>
        <v>119552</v>
      </c>
      <c r="AU71" s="14">
        <f t="shared" si="12"/>
        <v>11955</v>
      </c>
      <c r="AV71" s="14">
        <f t="shared" si="13"/>
        <v>0</v>
      </c>
      <c r="AW71" s="13">
        <f t="shared" si="14"/>
        <v>0</v>
      </c>
      <c r="AX71" s="13">
        <f t="shared" si="15"/>
        <v>0</v>
      </c>
      <c r="AY71" s="13">
        <f t="shared" si="30"/>
        <v>0</v>
      </c>
      <c r="BN71" s="13"/>
      <c r="BO71" s="19">
        <f t="shared" si="44"/>
        <v>43466</v>
      </c>
      <c r="BP71">
        <f t="shared" si="18"/>
        <v>5</v>
      </c>
      <c r="BQ71">
        <v>52</v>
      </c>
      <c r="BR71" s="16">
        <f t="shared" si="45"/>
        <v>77221.04406692709</v>
      </c>
      <c r="BS71" s="16">
        <f t="shared" si="19"/>
        <v>62293.11956131085</v>
      </c>
      <c r="BT71" s="14">
        <f t="shared" si="20"/>
        <v>14927.924505616234</v>
      </c>
      <c r="BU71" s="14">
        <f t="shared" si="51"/>
        <v>8894461.583808437</v>
      </c>
      <c r="BV71" s="13"/>
      <c r="BW71" s="19">
        <f t="shared" si="46"/>
        <v>43252</v>
      </c>
      <c r="BX71">
        <f t="shared" si="21"/>
        <v>5</v>
      </c>
      <c r="BY71">
        <v>52</v>
      </c>
      <c r="BZ71" s="16">
        <f t="shared" si="47"/>
        <v>0</v>
      </c>
      <c r="CA71" s="16">
        <f t="shared" si="22"/>
        <v>0</v>
      </c>
      <c r="CB71" s="14">
        <f t="shared" si="23"/>
        <v>0</v>
      </c>
      <c r="CC71" s="14">
        <f t="shared" si="49"/>
        <v>0</v>
      </c>
      <c r="CD71" s="13"/>
      <c r="CE71" s="35">
        <v>68</v>
      </c>
      <c r="CF71" s="36">
        <v>0.029</v>
      </c>
      <c r="CG71" s="37">
        <v>0.03</v>
      </c>
      <c r="CH71" s="38">
        <v>0.01097</v>
      </c>
      <c r="CI71" s="36">
        <v>0.037</v>
      </c>
      <c r="CJ71" s="37">
        <v>0.038</v>
      </c>
      <c r="CK71" s="38">
        <v>0.0081</v>
      </c>
      <c r="CL71" s="39">
        <v>0.033</v>
      </c>
      <c r="CM71" s="39">
        <v>0.015</v>
      </c>
      <c r="CN71" s="39">
        <v>0.015</v>
      </c>
    </row>
    <row r="72" spans="1:92" ht="13.5">
      <c r="A72" s="118"/>
      <c r="B72" s="144"/>
      <c r="C72" s="145"/>
      <c r="D72" s="145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69"/>
      <c r="AJ72">
        <v>53</v>
      </c>
      <c r="AK72">
        <f t="shared" si="26"/>
        <v>5</v>
      </c>
      <c r="AL72">
        <f t="shared" si="27"/>
        <v>5</v>
      </c>
      <c r="AM72">
        <f t="shared" si="7"/>
        <v>4</v>
      </c>
      <c r="AN72" s="19">
        <f t="shared" si="28"/>
        <v>43497</v>
      </c>
      <c r="AO72" s="13">
        <f t="shared" si="29"/>
        <v>28</v>
      </c>
      <c r="AP72" s="15">
        <f t="shared" si="8"/>
        <v>0.11020310910277188</v>
      </c>
      <c r="AQ72">
        <f t="shared" si="9"/>
        <v>3702</v>
      </c>
      <c r="AR72">
        <f t="shared" si="10"/>
        <v>32</v>
      </c>
      <c r="AS72" s="20">
        <v>0.1</v>
      </c>
      <c r="AT72" s="14">
        <f t="shared" si="11"/>
        <v>118464</v>
      </c>
      <c r="AU72" s="14">
        <f t="shared" si="12"/>
        <v>11846</v>
      </c>
      <c r="AV72" s="14">
        <f t="shared" si="13"/>
        <v>0</v>
      </c>
      <c r="AW72" s="13">
        <f t="shared" si="14"/>
        <v>32675</v>
      </c>
      <c r="AX72" s="13">
        <f t="shared" si="15"/>
        <v>0</v>
      </c>
      <c r="AY72" s="13">
        <f t="shared" si="30"/>
        <v>0</v>
      </c>
      <c r="BN72" s="13"/>
      <c r="BO72" s="19">
        <f t="shared" si="44"/>
        <v>43497</v>
      </c>
      <c r="BP72">
        <f t="shared" si="18"/>
        <v>5</v>
      </c>
      <c r="BQ72">
        <v>53</v>
      </c>
      <c r="BR72" s="16">
        <f t="shared" si="45"/>
        <v>77221.04406692708</v>
      </c>
      <c r="BS72" s="16">
        <f t="shared" si="19"/>
        <v>62396.94142724636</v>
      </c>
      <c r="BT72" s="14">
        <f t="shared" si="20"/>
        <v>14824.10263968072</v>
      </c>
      <c r="BU72" s="14">
        <f t="shared" si="51"/>
        <v>8832064.642381191</v>
      </c>
      <c r="BV72" s="13"/>
      <c r="BW72" s="19">
        <f t="shared" si="46"/>
        <v>43282</v>
      </c>
      <c r="BX72">
        <f t="shared" si="21"/>
        <v>5</v>
      </c>
      <c r="BY72">
        <v>53</v>
      </c>
      <c r="BZ72" s="16">
        <f t="shared" si="47"/>
        <v>0</v>
      </c>
      <c r="CA72" s="16">
        <f t="shared" si="22"/>
        <v>0</v>
      </c>
      <c r="CB72" s="14">
        <f t="shared" si="23"/>
        <v>0</v>
      </c>
      <c r="CC72" s="14">
        <f t="shared" si="49"/>
        <v>0</v>
      </c>
      <c r="CD72" s="13"/>
      <c r="CE72" s="35">
        <v>69</v>
      </c>
      <c r="CF72" s="36">
        <v>0.029</v>
      </c>
      <c r="CG72" s="37">
        <v>0.03</v>
      </c>
      <c r="CH72" s="38">
        <v>0.01065</v>
      </c>
      <c r="CI72" s="36">
        <v>0.036</v>
      </c>
      <c r="CJ72" s="37">
        <v>0.038</v>
      </c>
      <c r="CK72" s="38">
        <v>0.008</v>
      </c>
      <c r="CL72" s="39">
        <v>0.033</v>
      </c>
      <c r="CM72" s="39">
        <v>0.015</v>
      </c>
      <c r="CN72" s="39">
        <v>0.015</v>
      </c>
    </row>
    <row r="73" spans="2:92" ht="13.5">
      <c r="B73" s="147" t="s">
        <v>95</v>
      </c>
      <c r="C73" s="148"/>
      <c r="D73" s="148">
        <f>SUM(E73:Z73)</f>
        <v>6214409.067953126</v>
      </c>
      <c r="E73" s="149">
        <f aca="true" t="shared" si="99" ref="E73:AH73">E51-E71</f>
        <v>-1366761.528803125</v>
      </c>
      <c r="F73" s="149">
        <f t="shared" si="99"/>
        <v>1443935.471196875</v>
      </c>
      <c r="G73" s="149">
        <f t="shared" si="99"/>
        <v>234081.47119687498</v>
      </c>
      <c r="H73" s="149">
        <f t="shared" si="99"/>
        <v>211927.47119687498</v>
      </c>
      <c r="I73" s="149">
        <f t="shared" si="99"/>
        <v>186101.47119687498</v>
      </c>
      <c r="J73" s="149">
        <f t="shared" si="99"/>
        <v>186774.47119687498</v>
      </c>
      <c r="K73" s="149">
        <f t="shared" si="99"/>
        <v>179553.47119687498</v>
      </c>
      <c r="L73" s="149">
        <f t="shared" si="99"/>
        <v>175098.47119687498</v>
      </c>
      <c r="M73" s="149">
        <f t="shared" si="99"/>
        <v>169254.4711968752</v>
      </c>
      <c r="N73" s="149">
        <f t="shared" si="99"/>
        <v>165447.47119687498</v>
      </c>
      <c r="O73" s="149">
        <f t="shared" si="99"/>
        <v>154531.47119687498</v>
      </c>
      <c r="P73" s="149">
        <f t="shared" si="99"/>
        <v>146581.4711968752</v>
      </c>
      <c r="Q73" s="149">
        <f t="shared" si="99"/>
        <v>137559.4711968752</v>
      </c>
      <c r="R73" s="149">
        <f t="shared" si="99"/>
        <v>130985.47119687521</v>
      </c>
      <c r="S73" s="149">
        <f t="shared" si="99"/>
        <v>117565.47119687521</v>
      </c>
      <c r="T73" s="149">
        <f t="shared" si="99"/>
        <v>1037647</v>
      </c>
      <c r="U73" s="149">
        <f t="shared" si="99"/>
        <v>1015703</v>
      </c>
      <c r="V73" s="149">
        <f t="shared" si="99"/>
        <v>662182</v>
      </c>
      <c r="W73" s="149">
        <f t="shared" si="99"/>
        <v>655432</v>
      </c>
      <c r="X73" s="149">
        <f t="shared" si="99"/>
        <v>652137</v>
      </c>
      <c r="Y73" s="149">
        <f t="shared" si="99"/>
        <v>-101564</v>
      </c>
      <c r="Z73" s="149">
        <f t="shared" si="99"/>
        <v>20236</v>
      </c>
      <c r="AA73" s="149">
        <f t="shared" si="99"/>
        <v>17412</v>
      </c>
      <c r="AB73" s="149">
        <f t="shared" si="99"/>
        <v>15385</v>
      </c>
      <c r="AC73" s="149">
        <f t="shared" si="99"/>
        <v>2399</v>
      </c>
      <c r="AD73" s="149">
        <f t="shared" si="99"/>
        <v>-51895</v>
      </c>
      <c r="AE73" s="149">
        <f t="shared" si="99"/>
        <v>-54420</v>
      </c>
      <c r="AF73" s="149">
        <f t="shared" si="99"/>
        <v>-55791</v>
      </c>
      <c r="AG73" s="149">
        <f t="shared" si="99"/>
        <v>-57324</v>
      </c>
      <c r="AH73" s="149">
        <f t="shared" si="99"/>
        <v>-146480</v>
      </c>
      <c r="AI73" s="168"/>
      <c r="AJ73">
        <v>54</v>
      </c>
      <c r="AK73">
        <f t="shared" si="26"/>
        <v>5</v>
      </c>
      <c r="AL73">
        <f t="shared" si="27"/>
        <v>5</v>
      </c>
      <c r="AM73">
        <f t="shared" si="7"/>
        <v>4</v>
      </c>
      <c r="AN73" s="19">
        <f t="shared" si="28"/>
        <v>43525</v>
      </c>
      <c r="AO73" s="13">
        <f t="shared" si="29"/>
        <v>31</v>
      </c>
      <c r="AP73" s="15">
        <f t="shared" si="8"/>
        <v>0.1297080841652094</v>
      </c>
      <c r="AQ73">
        <f t="shared" si="9"/>
        <v>4825</v>
      </c>
      <c r="AR73">
        <f t="shared" si="10"/>
        <v>32</v>
      </c>
      <c r="AS73" s="20">
        <v>0.1</v>
      </c>
      <c r="AT73" s="14">
        <f t="shared" si="11"/>
        <v>154400</v>
      </c>
      <c r="AU73" s="14">
        <f t="shared" si="12"/>
        <v>15440</v>
      </c>
      <c r="AV73" s="14">
        <f t="shared" si="13"/>
        <v>0</v>
      </c>
      <c r="AW73" s="13">
        <f t="shared" si="14"/>
        <v>0</v>
      </c>
      <c r="AX73" s="13">
        <f t="shared" si="15"/>
        <v>0</v>
      </c>
      <c r="AY73" s="13">
        <f t="shared" si="30"/>
        <v>0</v>
      </c>
      <c r="BN73" s="13"/>
      <c r="BO73" s="19">
        <f t="shared" si="44"/>
        <v>43525</v>
      </c>
      <c r="BP73">
        <f t="shared" si="18"/>
        <v>5</v>
      </c>
      <c r="BQ73">
        <v>54</v>
      </c>
      <c r="BR73" s="16">
        <f t="shared" si="45"/>
        <v>77221.04406692708</v>
      </c>
      <c r="BS73" s="16">
        <f t="shared" si="19"/>
        <v>62500.9363296251</v>
      </c>
      <c r="BT73" s="14">
        <f t="shared" si="20"/>
        <v>14720.10773730197</v>
      </c>
      <c r="BU73" s="14">
        <f t="shared" si="51"/>
        <v>8769563.706051566</v>
      </c>
      <c r="BV73" s="13"/>
      <c r="BW73" s="19">
        <f t="shared" si="46"/>
        <v>43313</v>
      </c>
      <c r="BX73">
        <f t="shared" si="21"/>
        <v>5</v>
      </c>
      <c r="BY73">
        <v>54</v>
      </c>
      <c r="BZ73" s="16">
        <f t="shared" si="47"/>
        <v>0</v>
      </c>
      <c r="CA73" s="16">
        <f t="shared" si="22"/>
        <v>0</v>
      </c>
      <c r="CB73" s="14">
        <f t="shared" si="23"/>
        <v>0</v>
      </c>
      <c r="CC73" s="14">
        <f t="shared" si="49"/>
        <v>0</v>
      </c>
      <c r="CD73" s="13"/>
      <c r="CE73" s="35">
        <v>70</v>
      </c>
      <c r="CF73" s="36">
        <v>0.029</v>
      </c>
      <c r="CG73" s="37">
        <v>0.03</v>
      </c>
      <c r="CH73" s="38">
        <v>0.01034</v>
      </c>
      <c r="CI73" s="36">
        <v>0.036</v>
      </c>
      <c r="CJ73" s="37">
        <v>0.038</v>
      </c>
      <c r="CK73" s="38">
        <v>0.00771</v>
      </c>
      <c r="CL73" s="39">
        <v>0.032</v>
      </c>
      <c r="CM73" s="39">
        <v>0.015</v>
      </c>
      <c r="CN73" s="39">
        <v>0.015</v>
      </c>
    </row>
    <row r="74" spans="2:92" ht="13.5">
      <c r="B74" s="139" t="s">
        <v>66</v>
      </c>
      <c r="C74" s="137"/>
      <c r="D74" s="137"/>
      <c r="E74" s="115">
        <f>E73</f>
        <v>-1366761.528803125</v>
      </c>
      <c r="F74" s="115">
        <f>E74+F73</f>
        <v>77173.94239374995</v>
      </c>
      <c r="G74" s="115">
        <f>F74+G73</f>
        <v>311255.4135906249</v>
      </c>
      <c r="H74" s="115">
        <f>G74+H73</f>
        <v>523182.8847874999</v>
      </c>
      <c r="I74" s="115">
        <f aca="true" t="shared" si="100" ref="I74:V74">H74+I73</f>
        <v>709284.3559843749</v>
      </c>
      <c r="J74" s="115">
        <f t="shared" si="100"/>
        <v>896058.8271812499</v>
      </c>
      <c r="K74" s="115">
        <f>J74+K73</f>
        <v>1075612.2983781248</v>
      </c>
      <c r="L74" s="115">
        <f t="shared" si="100"/>
        <v>1250710.7695749998</v>
      </c>
      <c r="M74" s="115">
        <f t="shared" si="100"/>
        <v>1419965.240771875</v>
      </c>
      <c r="N74" s="115">
        <f t="shared" si="100"/>
        <v>1585412.71196875</v>
      </c>
      <c r="O74" s="115">
        <f t="shared" si="100"/>
        <v>1739944.183165625</v>
      </c>
      <c r="P74" s="115">
        <f t="shared" si="100"/>
        <v>1886525.6543625002</v>
      </c>
      <c r="Q74" s="115">
        <f t="shared" si="100"/>
        <v>2024085.1255593754</v>
      </c>
      <c r="R74" s="115">
        <f t="shared" si="100"/>
        <v>2155070.5967562506</v>
      </c>
      <c r="S74" s="115">
        <f t="shared" si="100"/>
        <v>2272636.0679531256</v>
      </c>
      <c r="T74" s="115">
        <f t="shared" si="100"/>
        <v>3310283.0679531256</v>
      </c>
      <c r="U74" s="115">
        <f t="shared" si="100"/>
        <v>4325986.067953126</v>
      </c>
      <c r="V74" s="115">
        <f t="shared" si="100"/>
        <v>4988168.067953126</v>
      </c>
      <c r="W74" s="115">
        <f>V74+W73</f>
        <v>5643600.067953126</v>
      </c>
      <c r="X74" s="115">
        <f>W74+X73</f>
        <v>6295737.067953126</v>
      </c>
      <c r="Y74" s="115">
        <f>X74+Y73</f>
        <v>6194173.067953126</v>
      </c>
      <c r="Z74" s="115">
        <f>Y74+Z73</f>
        <v>6214409.067953126</v>
      </c>
      <c r="AA74" s="115">
        <f aca="true" t="shared" si="101" ref="AA74:AH74">Z74+AA73</f>
        <v>6231821.067953126</v>
      </c>
      <c r="AB74" s="115">
        <f t="shared" si="101"/>
        <v>6247206.067953126</v>
      </c>
      <c r="AC74" s="115">
        <f t="shared" si="101"/>
        <v>6249605.067953126</v>
      </c>
      <c r="AD74" s="115">
        <f t="shared" si="101"/>
        <v>6197710.067953126</v>
      </c>
      <c r="AE74" s="115">
        <f t="shared" si="101"/>
        <v>6143290.067953126</v>
      </c>
      <c r="AF74" s="115">
        <f t="shared" si="101"/>
        <v>6087499.067953126</v>
      </c>
      <c r="AG74" s="115">
        <f t="shared" si="101"/>
        <v>6030175.067953126</v>
      </c>
      <c r="AH74" s="115">
        <f t="shared" si="101"/>
        <v>5883695.067953126</v>
      </c>
      <c r="AI74" s="168"/>
      <c r="AJ74">
        <v>55</v>
      </c>
      <c r="AK74">
        <f t="shared" si="26"/>
        <v>5</v>
      </c>
      <c r="AL74">
        <f t="shared" si="27"/>
        <v>5</v>
      </c>
      <c r="AM74">
        <f t="shared" si="7"/>
        <v>5</v>
      </c>
      <c r="AN74" s="19">
        <f t="shared" si="28"/>
        <v>43556</v>
      </c>
      <c r="AO74" s="13">
        <f t="shared" si="29"/>
        <v>30</v>
      </c>
      <c r="AP74" s="15">
        <f t="shared" si="8"/>
        <v>0.15018830798076876</v>
      </c>
      <c r="AQ74">
        <f t="shared" si="9"/>
        <v>5406</v>
      </c>
      <c r="AR74">
        <f t="shared" si="10"/>
        <v>32</v>
      </c>
      <c r="AS74" s="20">
        <v>0.1</v>
      </c>
      <c r="AT74" s="14">
        <f t="shared" si="11"/>
        <v>172992</v>
      </c>
      <c r="AU74" s="14">
        <f t="shared" si="12"/>
        <v>17299</v>
      </c>
      <c r="AV74" s="14">
        <f t="shared" si="13"/>
        <v>114100</v>
      </c>
      <c r="AW74" s="13">
        <f t="shared" si="14"/>
        <v>0</v>
      </c>
      <c r="AX74" s="13">
        <f t="shared" si="15"/>
        <v>0</v>
      </c>
      <c r="AY74" s="13">
        <f t="shared" si="30"/>
        <v>70000</v>
      </c>
      <c r="BN74" s="13"/>
      <c r="BO74" s="19">
        <f t="shared" si="44"/>
        <v>43556</v>
      </c>
      <c r="BP74">
        <f t="shared" si="18"/>
        <v>5</v>
      </c>
      <c r="BQ74">
        <v>55</v>
      </c>
      <c r="BR74" s="16">
        <f t="shared" si="45"/>
        <v>77221.04406692708</v>
      </c>
      <c r="BS74" s="16">
        <f t="shared" si="19"/>
        <v>62605.10455684115</v>
      </c>
      <c r="BT74" s="14">
        <f t="shared" si="20"/>
        <v>14615.939510085931</v>
      </c>
      <c r="BU74" s="14">
        <f t="shared" si="51"/>
        <v>8706958.601494724</v>
      </c>
      <c r="BV74" s="13"/>
      <c r="BW74" s="19">
        <f t="shared" si="46"/>
        <v>43344</v>
      </c>
      <c r="BX74">
        <f t="shared" si="21"/>
        <v>5</v>
      </c>
      <c r="BY74">
        <v>55</v>
      </c>
      <c r="BZ74" s="16">
        <f t="shared" si="47"/>
        <v>0</v>
      </c>
      <c r="CA74" s="16">
        <f t="shared" si="22"/>
        <v>0</v>
      </c>
      <c r="CB74" s="14">
        <f t="shared" si="23"/>
        <v>0</v>
      </c>
      <c r="CC74" s="14">
        <f t="shared" si="49"/>
        <v>0</v>
      </c>
      <c r="CD74" s="13"/>
      <c r="CE74" s="35">
        <v>71</v>
      </c>
      <c r="CF74" s="36">
        <v>0.028</v>
      </c>
      <c r="CG74" s="37">
        <v>0.029</v>
      </c>
      <c r="CH74" s="38">
        <v>0.01034</v>
      </c>
      <c r="CI74" s="36">
        <v>0.035</v>
      </c>
      <c r="CJ74" s="37">
        <v>0.036</v>
      </c>
      <c r="CK74" s="38">
        <v>0.00771</v>
      </c>
      <c r="CL74" s="39">
        <v>0.032</v>
      </c>
      <c r="CM74" s="39">
        <v>0.015</v>
      </c>
      <c r="CN74" s="39">
        <v>0.014</v>
      </c>
    </row>
    <row r="75" spans="1:92" ht="13.5">
      <c r="A75" s="13"/>
      <c r="B75" s="150"/>
      <c r="C75" s="151"/>
      <c r="D75" s="151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68"/>
      <c r="AJ75">
        <v>56</v>
      </c>
      <c r="AK75">
        <f t="shared" si="26"/>
        <v>5</v>
      </c>
      <c r="AL75">
        <f t="shared" si="27"/>
        <v>5</v>
      </c>
      <c r="AM75">
        <f t="shared" si="7"/>
        <v>5</v>
      </c>
      <c r="AN75" s="19">
        <f t="shared" si="28"/>
        <v>43586</v>
      </c>
      <c r="AO75" s="13">
        <f t="shared" si="29"/>
        <v>31</v>
      </c>
      <c r="AP75" s="15">
        <f t="shared" si="8"/>
        <v>0.1599407955119875</v>
      </c>
      <c r="AQ75">
        <f t="shared" si="9"/>
        <v>5949</v>
      </c>
      <c r="AR75">
        <f t="shared" si="10"/>
        <v>32</v>
      </c>
      <c r="AS75" s="20">
        <v>0.1</v>
      </c>
      <c r="AT75" s="14">
        <f t="shared" si="11"/>
        <v>190368</v>
      </c>
      <c r="AU75" s="14">
        <f t="shared" si="12"/>
        <v>19036</v>
      </c>
      <c r="AV75" s="14">
        <f t="shared" si="13"/>
        <v>0</v>
      </c>
      <c r="AW75" s="13">
        <f t="shared" si="14"/>
        <v>0</v>
      </c>
      <c r="AX75" s="13">
        <f t="shared" si="15"/>
        <v>0</v>
      </c>
      <c r="AY75" s="13">
        <f t="shared" si="30"/>
        <v>0</v>
      </c>
      <c r="BN75" s="13"/>
      <c r="BO75" s="19">
        <f t="shared" si="44"/>
        <v>43586</v>
      </c>
      <c r="BP75">
        <f t="shared" si="18"/>
        <v>5</v>
      </c>
      <c r="BQ75">
        <v>56</v>
      </c>
      <c r="BR75" s="16">
        <f t="shared" si="45"/>
        <v>77221.04406692709</v>
      </c>
      <c r="BS75" s="16">
        <f t="shared" si="19"/>
        <v>62709.44639776922</v>
      </c>
      <c r="BT75" s="14">
        <f t="shared" si="20"/>
        <v>14511.597669157865</v>
      </c>
      <c r="BU75" s="14">
        <f t="shared" si="51"/>
        <v>8644249.155096956</v>
      </c>
      <c r="BV75" s="13"/>
      <c r="BW75" s="19">
        <f t="shared" si="46"/>
        <v>43374</v>
      </c>
      <c r="BX75">
        <f t="shared" si="21"/>
        <v>5</v>
      </c>
      <c r="BY75">
        <v>56</v>
      </c>
      <c r="BZ75" s="16">
        <f t="shared" si="47"/>
        <v>0</v>
      </c>
      <c r="CA75" s="16">
        <f t="shared" si="22"/>
        <v>0</v>
      </c>
      <c r="CB75" s="14">
        <f t="shared" si="23"/>
        <v>0</v>
      </c>
      <c r="CC75" s="14">
        <f t="shared" si="49"/>
        <v>0</v>
      </c>
      <c r="CD75" s="13"/>
      <c r="CE75" s="35">
        <v>72</v>
      </c>
      <c r="CF75" s="36">
        <v>0.028</v>
      </c>
      <c r="CG75" s="37">
        <v>0.029</v>
      </c>
      <c r="CH75" s="38">
        <v>0.01006</v>
      </c>
      <c r="CI75" s="36">
        <v>0.035</v>
      </c>
      <c r="CJ75" s="37">
        <v>0.036</v>
      </c>
      <c r="CK75" s="38">
        <v>0.00751</v>
      </c>
      <c r="CL75" s="39">
        <v>0.032</v>
      </c>
      <c r="CM75" s="39">
        <v>0.014</v>
      </c>
      <c r="CN75" s="39">
        <v>0.014</v>
      </c>
    </row>
    <row r="76" spans="1:92" ht="13.5">
      <c r="A76" s="13"/>
      <c r="B76" s="152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69"/>
      <c r="AJ76">
        <v>57</v>
      </c>
      <c r="AK76">
        <f t="shared" si="26"/>
        <v>5</v>
      </c>
      <c r="AL76">
        <f t="shared" si="27"/>
        <v>5</v>
      </c>
      <c r="AM76">
        <f t="shared" si="7"/>
        <v>5</v>
      </c>
      <c r="AN76" s="19">
        <f t="shared" si="28"/>
        <v>43617</v>
      </c>
      <c r="AO76" s="13">
        <f t="shared" si="29"/>
        <v>30</v>
      </c>
      <c r="AP76" s="15">
        <f t="shared" si="8"/>
        <v>0.15018830798076876</v>
      </c>
      <c r="AQ76">
        <f t="shared" si="9"/>
        <v>5406</v>
      </c>
      <c r="AR76">
        <f t="shared" si="10"/>
        <v>32</v>
      </c>
      <c r="AS76" s="20">
        <v>0.1</v>
      </c>
      <c r="AT76" s="14">
        <f t="shared" si="11"/>
        <v>172992</v>
      </c>
      <c r="AU76" s="14">
        <f t="shared" si="12"/>
        <v>17299</v>
      </c>
      <c r="AV76" s="14">
        <f t="shared" si="13"/>
        <v>0</v>
      </c>
      <c r="AW76" s="13">
        <f t="shared" si="14"/>
        <v>0</v>
      </c>
      <c r="AX76" s="13">
        <f t="shared" si="15"/>
        <v>0</v>
      </c>
      <c r="AY76" s="13">
        <f t="shared" si="30"/>
        <v>0</v>
      </c>
      <c r="BN76" s="13"/>
      <c r="BO76" s="19">
        <f t="shared" si="44"/>
        <v>43617</v>
      </c>
      <c r="BP76">
        <f t="shared" si="18"/>
        <v>5</v>
      </c>
      <c r="BQ76">
        <v>57</v>
      </c>
      <c r="BR76" s="16">
        <f t="shared" si="45"/>
        <v>77221.04406692708</v>
      </c>
      <c r="BS76" s="16">
        <f t="shared" si="19"/>
        <v>62813.9621417655</v>
      </c>
      <c r="BT76" s="14">
        <f t="shared" si="20"/>
        <v>14407.081925161578</v>
      </c>
      <c r="BU76" s="14">
        <f t="shared" si="51"/>
        <v>8581435.19295519</v>
      </c>
      <c r="BV76" s="13"/>
      <c r="BW76" s="19">
        <f t="shared" si="46"/>
        <v>43405</v>
      </c>
      <c r="BX76">
        <f t="shared" si="21"/>
        <v>5</v>
      </c>
      <c r="BY76">
        <v>57</v>
      </c>
      <c r="BZ76" s="16">
        <f t="shared" si="47"/>
        <v>0</v>
      </c>
      <c r="CA76" s="16">
        <f t="shared" si="22"/>
        <v>0</v>
      </c>
      <c r="CB76" s="14">
        <f t="shared" si="23"/>
        <v>0</v>
      </c>
      <c r="CC76" s="14">
        <f t="shared" si="49"/>
        <v>0</v>
      </c>
      <c r="CD76" s="13"/>
      <c r="CE76" s="35">
        <v>73</v>
      </c>
      <c r="CF76" s="36">
        <v>0.027</v>
      </c>
      <c r="CG76" s="37">
        <v>0.027</v>
      </c>
      <c r="CH76" s="38">
        <v>0.01063</v>
      </c>
      <c r="CI76" s="36">
        <v>0.034</v>
      </c>
      <c r="CJ76" s="37">
        <v>0.035</v>
      </c>
      <c r="CK76" s="38">
        <v>0.00751</v>
      </c>
      <c r="CL76" s="39">
        <v>0.031</v>
      </c>
      <c r="CM76" s="39">
        <v>0.014</v>
      </c>
      <c r="CN76" s="39">
        <v>0.014</v>
      </c>
    </row>
    <row r="77" spans="1:92" ht="13.5">
      <c r="A77" s="13"/>
      <c r="B77" s="150"/>
      <c r="C77" s="151"/>
      <c r="D77" s="181">
        <f>-C9</f>
        <v>-3000000</v>
      </c>
      <c r="E77" s="50">
        <f>E73</f>
        <v>-1366761.528803125</v>
      </c>
      <c r="F77" s="50">
        <f aca="true" t="shared" si="102" ref="F77:AH77">F73</f>
        <v>1443935.471196875</v>
      </c>
      <c r="G77" s="50">
        <f t="shared" si="102"/>
        <v>234081.47119687498</v>
      </c>
      <c r="H77" s="50">
        <f t="shared" si="102"/>
        <v>211927.47119687498</v>
      </c>
      <c r="I77" s="50">
        <f t="shared" si="102"/>
        <v>186101.47119687498</v>
      </c>
      <c r="J77" s="50">
        <f t="shared" si="102"/>
        <v>186774.47119687498</v>
      </c>
      <c r="K77" s="50">
        <f t="shared" si="102"/>
        <v>179553.47119687498</v>
      </c>
      <c r="L77" s="50">
        <f t="shared" si="102"/>
        <v>175098.47119687498</v>
      </c>
      <c r="M77" s="50">
        <f t="shared" si="102"/>
        <v>169254.4711968752</v>
      </c>
      <c r="N77" s="50">
        <f t="shared" si="102"/>
        <v>165447.47119687498</v>
      </c>
      <c r="O77" s="50">
        <f t="shared" si="102"/>
        <v>154531.47119687498</v>
      </c>
      <c r="P77" s="50">
        <f t="shared" si="102"/>
        <v>146581.4711968752</v>
      </c>
      <c r="Q77" s="50">
        <f t="shared" si="102"/>
        <v>137559.4711968752</v>
      </c>
      <c r="R77" s="50">
        <f t="shared" si="102"/>
        <v>130985.47119687521</v>
      </c>
      <c r="S77" s="50">
        <f t="shared" si="102"/>
        <v>117565.47119687521</v>
      </c>
      <c r="T77" s="50">
        <f t="shared" si="102"/>
        <v>1037647</v>
      </c>
      <c r="U77" s="50">
        <f t="shared" si="102"/>
        <v>1015703</v>
      </c>
      <c r="V77" s="50">
        <f t="shared" si="102"/>
        <v>662182</v>
      </c>
      <c r="W77" s="50">
        <f t="shared" si="102"/>
        <v>655432</v>
      </c>
      <c r="X77" s="50">
        <f t="shared" si="102"/>
        <v>652137</v>
      </c>
      <c r="Y77" s="50">
        <f t="shared" si="102"/>
        <v>-101564</v>
      </c>
      <c r="Z77" s="50">
        <f t="shared" si="102"/>
        <v>20236</v>
      </c>
      <c r="AA77" s="50">
        <f t="shared" si="102"/>
        <v>17412</v>
      </c>
      <c r="AB77" s="50">
        <f t="shared" si="102"/>
        <v>15385</v>
      </c>
      <c r="AC77" s="50">
        <f t="shared" si="102"/>
        <v>2399</v>
      </c>
      <c r="AD77" s="50">
        <f t="shared" si="102"/>
        <v>-51895</v>
      </c>
      <c r="AE77" s="50">
        <f t="shared" si="102"/>
        <v>-54420</v>
      </c>
      <c r="AF77" s="50">
        <f t="shared" si="102"/>
        <v>-55791</v>
      </c>
      <c r="AG77" s="50">
        <f t="shared" si="102"/>
        <v>-57324</v>
      </c>
      <c r="AH77" s="50">
        <f t="shared" si="102"/>
        <v>-146480</v>
      </c>
      <c r="AI77" s="168"/>
      <c r="AJ77">
        <v>58</v>
      </c>
      <c r="AK77">
        <f t="shared" si="26"/>
        <v>5</v>
      </c>
      <c r="AL77">
        <f t="shared" si="27"/>
        <v>5</v>
      </c>
      <c r="AM77">
        <f t="shared" si="7"/>
        <v>5</v>
      </c>
      <c r="AN77" s="19">
        <f t="shared" si="28"/>
        <v>43647</v>
      </c>
      <c r="AO77" s="13">
        <f t="shared" si="29"/>
        <v>31</v>
      </c>
      <c r="AP77" s="15">
        <f t="shared" si="8"/>
        <v>0.1297080841652094</v>
      </c>
      <c r="AQ77">
        <f t="shared" si="9"/>
        <v>4825</v>
      </c>
      <c r="AR77">
        <f t="shared" si="10"/>
        <v>32</v>
      </c>
      <c r="AS77" s="20">
        <v>0.1</v>
      </c>
      <c r="AT77" s="14">
        <f t="shared" si="11"/>
        <v>154400</v>
      </c>
      <c r="AU77" s="14">
        <f t="shared" si="12"/>
        <v>15440</v>
      </c>
      <c r="AV77" s="14">
        <f t="shared" si="13"/>
        <v>0</v>
      </c>
      <c r="AW77" s="13">
        <f t="shared" si="14"/>
        <v>28525</v>
      </c>
      <c r="AX77" s="13">
        <f t="shared" si="15"/>
        <v>0</v>
      </c>
      <c r="AY77" s="13">
        <f t="shared" si="30"/>
        <v>0</v>
      </c>
      <c r="BN77" s="13"/>
      <c r="BO77" s="19">
        <f t="shared" si="44"/>
        <v>43647</v>
      </c>
      <c r="BP77">
        <f t="shared" si="18"/>
        <v>5</v>
      </c>
      <c r="BQ77">
        <v>58</v>
      </c>
      <c r="BR77" s="16">
        <f t="shared" si="45"/>
        <v>77221.04406692708</v>
      </c>
      <c r="BS77" s="16">
        <f t="shared" si="19"/>
        <v>62918.65207866844</v>
      </c>
      <c r="BT77" s="14">
        <f t="shared" si="20"/>
        <v>14302.39198825864</v>
      </c>
      <c r="BU77" s="14">
        <f t="shared" si="51"/>
        <v>8518516.540876523</v>
      </c>
      <c r="BV77" s="13"/>
      <c r="BW77" s="19">
        <f t="shared" si="46"/>
        <v>43435</v>
      </c>
      <c r="BX77">
        <f t="shared" si="21"/>
        <v>5</v>
      </c>
      <c r="BY77">
        <v>58</v>
      </c>
      <c r="BZ77" s="16">
        <f t="shared" si="47"/>
        <v>0</v>
      </c>
      <c r="CA77" s="16">
        <f t="shared" si="22"/>
        <v>0</v>
      </c>
      <c r="CB77" s="14">
        <f t="shared" si="23"/>
        <v>0</v>
      </c>
      <c r="CC77" s="14">
        <f t="shared" si="49"/>
        <v>0</v>
      </c>
      <c r="CD77" s="13"/>
      <c r="CE77" s="35">
        <v>74</v>
      </c>
      <c r="CF77" s="36">
        <v>0.027</v>
      </c>
      <c r="CG77" s="37">
        <v>0.027</v>
      </c>
      <c r="CH77" s="38">
        <v>0.01035</v>
      </c>
      <c r="CI77" s="36">
        <v>0.034</v>
      </c>
      <c r="CJ77" s="37">
        <v>0.035</v>
      </c>
      <c r="CK77" s="38">
        <v>0.00738</v>
      </c>
      <c r="CL77" s="39">
        <v>0.031</v>
      </c>
      <c r="CM77" s="39">
        <v>0.014</v>
      </c>
      <c r="CN77" s="39">
        <v>0.014</v>
      </c>
    </row>
    <row r="78" spans="1:92" ht="13.5">
      <c r="A78" s="13"/>
      <c r="B78" s="150"/>
      <c r="C78" s="13" t="s">
        <v>170</v>
      </c>
      <c r="E78" s="86" t="e">
        <f>IRR($D$77:E$77)</f>
        <v>#NUM!</v>
      </c>
      <c r="F78" s="86">
        <f>IRR($D$77:F$77)</f>
        <v>-0.49758694441771556</v>
      </c>
      <c r="G78" s="86">
        <f>IRR($D$77:G$77)</f>
        <v>-0.4117944372431154</v>
      </c>
      <c r="H78" s="86">
        <f>IRR($D$77:H$77)</f>
        <v>-0.32959211387150034</v>
      </c>
      <c r="I78" s="86">
        <f>IRR($D$77:I$77)</f>
        <v>-0.26520061534695594</v>
      </c>
      <c r="J78" s="86">
        <f>IRR($D$77:J$77)</f>
        <v>-0.21135926227019686</v>
      </c>
      <c r="K78" s="86">
        <f>IRR($D$77:K$77)</f>
        <v>-0.16944553888848912</v>
      </c>
      <c r="L78" s="86">
        <f>IRR($D$77:L$77)</f>
        <v>-0.13626725969660747</v>
      </c>
      <c r="M78" s="86">
        <f>IRR($D$77:M$77)</f>
        <v>-0.11000113665011424</v>
      </c>
      <c r="N78" s="86">
        <f>IRR($D$77:N$77)</f>
        <v>-0.08873831865736936</v>
      </c>
      <c r="O78" s="86">
        <f>IRR($D$77:O$77)</f>
        <v>-0.0720380310296721</v>
      </c>
      <c r="P78" s="86">
        <f>IRR($D$77:P$77)</f>
        <v>-0.05849328866326198</v>
      </c>
      <c r="Q78" s="86">
        <f>IRR($D$77:Q$77)</f>
        <v>-0.04748060959268485</v>
      </c>
      <c r="R78" s="86">
        <f>IRR($D$77:R$77)</f>
        <v>-0.03829448846396</v>
      </c>
      <c r="S78" s="86">
        <f>IRR($D$77:S$77)</f>
        <v>-0.030979586746290755</v>
      </c>
      <c r="T78" s="86">
        <f>IRR($D$77:T$77)</f>
        <v>0.009047537022510044</v>
      </c>
      <c r="U78" s="86">
        <f>IRR($D$77:U$77)</f>
        <v>0.03063227964779469</v>
      </c>
      <c r="V78" s="86">
        <f>IRR($D$77:V$77)</f>
        <v>0.040655474247714984</v>
      </c>
      <c r="W78" s="86">
        <f>IRR($D$77:W$77)</f>
        <v>0.048547305370163496</v>
      </c>
      <c r="X78" s="184">
        <f>IRR($D$77:X$77)</f>
        <v>0.05493121595177497</v>
      </c>
      <c r="Y78" s="86">
        <f>IRR($D$77:Y$77)</f>
        <v>0.05404507068419728</v>
      </c>
      <c r="Z78" s="86">
        <f>IRR($D$77:Z$77)</f>
        <v>0.05421404761282567</v>
      </c>
      <c r="AA78" s="86">
        <f>IRR($D$77:AA$77)</f>
        <v>0.054351385664358265</v>
      </c>
      <c r="AB78" s="86">
        <f>IRR($D$77:AB$77)</f>
        <v>0.054466054179137524</v>
      </c>
      <c r="AC78" s="86">
        <f>IRR($D$77:AC$77)</f>
        <v>0.05448297680390679</v>
      </c>
      <c r="AD78" s="86">
        <f>IRR($D$77:AD$77)</f>
        <v>0.05413383719506082</v>
      </c>
      <c r="AE78" s="86">
        <f>IRR($D$77:AE$77)</f>
        <v>0.05378219277125984</v>
      </c>
      <c r="AF78" s="86">
        <f>IRR($D$77:AF$77)</f>
        <v>0.053435608344100105</v>
      </c>
      <c r="AG78" s="86">
        <f>IRR($D$77:AG$77)</f>
        <v>0.0530929558783213</v>
      </c>
      <c r="AH78" s="86">
        <f>IRR($D$77:AH$77)</f>
        <v>0.05224052356902198</v>
      </c>
      <c r="AI78" s="168"/>
      <c r="AJ78">
        <v>59</v>
      </c>
      <c r="AK78">
        <f t="shared" si="26"/>
        <v>5</v>
      </c>
      <c r="AL78">
        <f t="shared" si="27"/>
        <v>5</v>
      </c>
      <c r="AM78">
        <f t="shared" si="7"/>
        <v>5</v>
      </c>
      <c r="AN78" s="19">
        <f t="shared" si="28"/>
        <v>43678</v>
      </c>
      <c r="AO78" s="13">
        <f t="shared" si="29"/>
        <v>31</v>
      </c>
      <c r="AP78" s="15">
        <f t="shared" si="8"/>
        <v>0.14043582044955003</v>
      </c>
      <c r="AQ78">
        <f t="shared" si="9"/>
        <v>5224</v>
      </c>
      <c r="AR78">
        <f t="shared" si="10"/>
        <v>32</v>
      </c>
      <c r="AS78" s="20">
        <v>0.1</v>
      </c>
      <c r="AT78" s="14">
        <f t="shared" si="11"/>
        <v>167168</v>
      </c>
      <c r="AU78" s="14">
        <f t="shared" si="12"/>
        <v>16716</v>
      </c>
      <c r="AV78" s="14">
        <f t="shared" si="13"/>
        <v>0</v>
      </c>
      <c r="AW78" s="13">
        <f t="shared" si="14"/>
        <v>0</v>
      </c>
      <c r="AX78" s="13">
        <f t="shared" si="15"/>
        <v>0</v>
      </c>
      <c r="AY78" s="13">
        <f t="shared" si="30"/>
        <v>0</v>
      </c>
      <c r="BN78" s="13"/>
      <c r="BO78" s="19">
        <f t="shared" si="44"/>
        <v>43678</v>
      </c>
      <c r="BP78">
        <f t="shared" si="18"/>
        <v>5</v>
      </c>
      <c r="BQ78">
        <v>59</v>
      </c>
      <c r="BR78" s="16">
        <f t="shared" si="45"/>
        <v>77221.04406692708</v>
      </c>
      <c r="BS78" s="16">
        <f t="shared" si="19"/>
        <v>63023.51649879955</v>
      </c>
      <c r="BT78" s="14">
        <f t="shared" si="20"/>
        <v>14197.527568127527</v>
      </c>
      <c r="BU78" s="14">
        <f t="shared" si="51"/>
        <v>8455493.024377722</v>
      </c>
      <c r="BV78" s="13"/>
      <c r="BW78" s="19">
        <f t="shared" si="46"/>
        <v>43466</v>
      </c>
      <c r="BX78">
        <f t="shared" si="21"/>
        <v>5</v>
      </c>
      <c r="BY78">
        <v>59</v>
      </c>
      <c r="BZ78" s="16">
        <f t="shared" si="47"/>
        <v>0</v>
      </c>
      <c r="CA78" s="16">
        <f t="shared" si="22"/>
        <v>0</v>
      </c>
      <c r="CB78" s="14">
        <f t="shared" si="23"/>
        <v>0</v>
      </c>
      <c r="CC78" s="14">
        <f t="shared" si="49"/>
        <v>0</v>
      </c>
      <c r="CD78" s="13"/>
      <c r="CE78" s="35">
        <v>75</v>
      </c>
      <c r="CF78" s="36">
        <v>0.027</v>
      </c>
      <c r="CG78" s="37">
        <v>0.027</v>
      </c>
      <c r="CH78" s="38">
        <v>0.01007</v>
      </c>
      <c r="CI78" s="36">
        <v>0.033</v>
      </c>
      <c r="CJ78" s="37">
        <v>0.034</v>
      </c>
      <c r="CK78" s="38">
        <v>0.00738</v>
      </c>
      <c r="CL78" s="39">
        <v>0.03</v>
      </c>
      <c r="CM78" s="39">
        <v>0.014</v>
      </c>
      <c r="CN78" s="39">
        <v>0.014</v>
      </c>
    </row>
    <row r="79" spans="1:92" ht="13.5">
      <c r="A79" s="13"/>
      <c r="B79" s="150"/>
      <c r="C79" s="151"/>
      <c r="D79" s="13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165"/>
      <c r="AJ79">
        <v>60</v>
      </c>
      <c r="AK79">
        <f t="shared" si="26"/>
        <v>5</v>
      </c>
      <c r="AL79">
        <f t="shared" si="27"/>
        <v>5</v>
      </c>
      <c r="AM79">
        <f t="shared" si="7"/>
        <v>5</v>
      </c>
      <c r="AN79" s="19">
        <f t="shared" si="28"/>
        <v>43709</v>
      </c>
      <c r="AO79" s="13">
        <f t="shared" si="29"/>
        <v>30</v>
      </c>
      <c r="AP79" s="15">
        <f t="shared" si="8"/>
        <v>0.1297080841652094</v>
      </c>
      <c r="AQ79">
        <f t="shared" si="9"/>
        <v>4669</v>
      </c>
      <c r="AR79">
        <f t="shared" si="10"/>
        <v>32</v>
      </c>
      <c r="AS79" s="20">
        <v>0.1</v>
      </c>
      <c r="AT79" s="14">
        <f t="shared" si="11"/>
        <v>149408</v>
      </c>
      <c r="AU79" s="14">
        <f t="shared" si="12"/>
        <v>14940</v>
      </c>
      <c r="AV79" s="14">
        <f t="shared" si="13"/>
        <v>0</v>
      </c>
      <c r="AW79" s="13">
        <f t="shared" si="14"/>
        <v>28525</v>
      </c>
      <c r="AX79" s="13">
        <f t="shared" si="15"/>
        <v>0</v>
      </c>
      <c r="AY79" s="13">
        <f t="shared" si="30"/>
        <v>0</v>
      </c>
      <c r="BN79" s="13"/>
      <c r="BO79" s="19">
        <f t="shared" si="44"/>
        <v>43709</v>
      </c>
      <c r="BP79">
        <f t="shared" si="18"/>
        <v>5</v>
      </c>
      <c r="BQ79">
        <v>60</v>
      </c>
      <c r="BR79" s="16">
        <f t="shared" si="45"/>
        <v>77221.04406692709</v>
      </c>
      <c r="BS79" s="16">
        <f t="shared" si="19"/>
        <v>63128.555692964226</v>
      </c>
      <c r="BT79" s="14">
        <f t="shared" si="20"/>
        <v>14092.488373962859</v>
      </c>
      <c r="BU79" s="14">
        <f t="shared" si="51"/>
        <v>8392364.468684759</v>
      </c>
      <c r="BV79" s="13"/>
      <c r="BW79" s="19">
        <f t="shared" si="46"/>
        <v>43497</v>
      </c>
      <c r="BX79">
        <f t="shared" si="21"/>
        <v>5</v>
      </c>
      <c r="BY79">
        <v>60</v>
      </c>
      <c r="BZ79" s="16">
        <f t="shared" si="47"/>
        <v>0</v>
      </c>
      <c r="CA79" s="16">
        <f t="shared" si="22"/>
        <v>0</v>
      </c>
      <c r="CB79" s="14">
        <f t="shared" si="23"/>
        <v>0</v>
      </c>
      <c r="CC79" s="14">
        <f t="shared" si="49"/>
        <v>0</v>
      </c>
      <c r="CD79" s="13"/>
      <c r="CE79" s="35">
        <v>76</v>
      </c>
      <c r="CF79" s="36">
        <v>0.026</v>
      </c>
      <c r="CG79" s="37">
        <v>0.027</v>
      </c>
      <c r="CH79" s="38">
        <v>0.0098</v>
      </c>
      <c r="CI79" s="36">
        <v>0.033</v>
      </c>
      <c r="CJ79" s="37">
        <v>0.034</v>
      </c>
      <c r="CK79" s="38">
        <v>0.00726</v>
      </c>
      <c r="CL79" s="39">
        <v>0.03</v>
      </c>
      <c r="CM79" s="39">
        <v>0.014</v>
      </c>
      <c r="CN79" s="39">
        <v>0.014</v>
      </c>
    </row>
    <row r="80" spans="1:92" ht="13.5">
      <c r="A80" s="13"/>
      <c r="B80" s="150"/>
      <c r="C80" s="13" t="s">
        <v>171</v>
      </c>
      <c r="D80" s="157">
        <f>C9</f>
        <v>3000000</v>
      </c>
      <c r="E80" s="50">
        <f>E73</f>
        <v>-1366761.528803125</v>
      </c>
      <c r="F80" s="50">
        <f aca="true" t="shared" si="103" ref="F80:AH80">F73</f>
        <v>1443935.471196875</v>
      </c>
      <c r="G80" s="50">
        <f t="shared" si="103"/>
        <v>234081.47119687498</v>
      </c>
      <c r="H80" s="50">
        <f t="shared" si="103"/>
        <v>211927.47119687498</v>
      </c>
      <c r="I80" s="50">
        <f t="shared" si="103"/>
        <v>186101.47119687498</v>
      </c>
      <c r="J80" s="50">
        <f t="shared" si="103"/>
        <v>186774.47119687498</v>
      </c>
      <c r="K80" s="50">
        <f t="shared" si="103"/>
        <v>179553.47119687498</v>
      </c>
      <c r="L80" s="50">
        <f t="shared" si="103"/>
        <v>175098.47119687498</v>
      </c>
      <c r="M80" s="50">
        <f t="shared" si="103"/>
        <v>169254.4711968752</v>
      </c>
      <c r="N80" s="50">
        <f t="shared" si="103"/>
        <v>165447.47119687498</v>
      </c>
      <c r="O80" s="50">
        <f t="shared" si="103"/>
        <v>154531.47119687498</v>
      </c>
      <c r="P80" s="50">
        <f t="shared" si="103"/>
        <v>146581.4711968752</v>
      </c>
      <c r="Q80" s="50">
        <f t="shared" si="103"/>
        <v>137559.4711968752</v>
      </c>
      <c r="R80" s="50">
        <f t="shared" si="103"/>
        <v>130985.47119687521</v>
      </c>
      <c r="S80" s="50">
        <f t="shared" si="103"/>
        <v>117565.47119687521</v>
      </c>
      <c r="T80" s="50">
        <f t="shared" si="103"/>
        <v>1037647</v>
      </c>
      <c r="U80" s="50">
        <f t="shared" si="103"/>
        <v>1015703</v>
      </c>
      <c r="V80" s="50">
        <f t="shared" si="103"/>
        <v>662182</v>
      </c>
      <c r="W80" s="50">
        <f t="shared" si="103"/>
        <v>655432</v>
      </c>
      <c r="X80" s="50">
        <f t="shared" si="103"/>
        <v>652137</v>
      </c>
      <c r="Y80" s="50">
        <f t="shared" si="103"/>
        <v>-101564</v>
      </c>
      <c r="Z80" s="50">
        <f t="shared" si="103"/>
        <v>20236</v>
      </c>
      <c r="AA80" s="50">
        <f t="shared" si="103"/>
        <v>17412</v>
      </c>
      <c r="AB80" s="50">
        <f t="shared" si="103"/>
        <v>15385</v>
      </c>
      <c r="AC80" s="50">
        <f t="shared" si="103"/>
        <v>2399</v>
      </c>
      <c r="AD80" s="50">
        <f t="shared" si="103"/>
        <v>-51895</v>
      </c>
      <c r="AE80" s="50">
        <f t="shared" si="103"/>
        <v>-54420</v>
      </c>
      <c r="AF80" s="50">
        <f t="shared" si="103"/>
        <v>-55791</v>
      </c>
      <c r="AG80" s="50">
        <f t="shared" si="103"/>
        <v>-57324</v>
      </c>
      <c r="AH80" s="50">
        <f t="shared" si="103"/>
        <v>-146480</v>
      </c>
      <c r="AI80" s="165"/>
      <c r="AJ80">
        <v>61</v>
      </c>
      <c r="AK80">
        <f t="shared" si="26"/>
        <v>6</v>
      </c>
      <c r="AL80">
        <f t="shared" si="27"/>
        <v>6</v>
      </c>
      <c r="AM80">
        <f t="shared" si="7"/>
        <v>5</v>
      </c>
      <c r="AN80" s="19">
        <f t="shared" si="28"/>
        <v>43739</v>
      </c>
      <c r="AO80" s="13">
        <f t="shared" si="29"/>
        <v>31</v>
      </c>
      <c r="AP80" s="15">
        <f t="shared" si="8"/>
        <v>0.11935581865082069</v>
      </c>
      <c r="AQ80">
        <f t="shared" si="9"/>
        <v>4440</v>
      </c>
      <c r="AR80">
        <f t="shared" si="10"/>
        <v>32</v>
      </c>
      <c r="AS80" s="20">
        <v>0.1</v>
      </c>
      <c r="AT80" s="14">
        <f t="shared" si="11"/>
        <v>142080</v>
      </c>
      <c r="AU80" s="14">
        <f t="shared" si="12"/>
        <v>14208</v>
      </c>
      <c r="AV80" s="14">
        <f t="shared" si="13"/>
        <v>0</v>
      </c>
      <c r="AW80" s="13">
        <f t="shared" si="14"/>
        <v>0</v>
      </c>
      <c r="AX80" s="13">
        <f t="shared" si="15"/>
        <v>0</v>
      </c>
      <c r="AY80" s="13">
        <f t="shared" si="30"/>
        <v>0</v>
      </c>
      <c r="BN80" s="13"/>
      <c r="BO80" s="19">
        <f t="shared" si="44"/>
        <v>43739</v>
      </c>
      <c r="BP80">
        <f t="shared" si="18"/>
        <v>6</v>
      </c>
      <c r="BQ80">
        <v>61</v>
      </c>
      <c r="BR80" s="16">
        <f t="shared" si="45"/>
        <v>77221.04406692708</v>
      </c>
      <c r="BS80" s="16">
        <f t="shared" si="19"/>
        <v>63233.76995245249</v>
      </c>
      <c r="BT80" s="14">
        <f t="shared" si="20"/>
        <v>13987.274114474583</v>
      </c>
      <c r="BU80" s="14">
        <f t="shared" si="51"/>
        <v>8329130.698732306</v>
      </c>
      <c r="BV80" s="13"/>
      <c r="BW80" s="19">
        <f t="shared" si="46"/>
        <v>43525</v>
      </c>
      <c r="BX80">
        <f t="shared" si="21"/>
        <v>6</v>
      </c>
      <c r="BY80">
        <v>61</v>
      </c>
      <c r="BZ80" s="16">
        <f t="shared" si="47"/>
        <v>0</v>
      </c>
      <c r="CA80" s="16">
        <f t="shared" si="22"/>
        <v>0</v>
      </c>
      <c r="CB80" s="14">
        <f t="shared" si="23"/>
        <v>0</v>
      </c>
      <c r="CC80" s="14">
        <f t="shared" si="49"/>
        <v>0</v>
      </c>
      <c r="CD80" s="13"/>
      <c r="CE80" s="35">
        <v>77</v>
      </c>
      <c r="CF80" s="36">
        <v>0.026</v>
      </c>
      <c r="CG80" s="37">
        <v>0.027</v>
      </c>
      <c r="CH80" s="38">
        <v>0.00954</v>
      </c>
      <c r="CI80" s="36">
        <v>0.032</v>
      </c>
      <c r="CJ80" s="37">
        <v>0.033</v>
      </c>
      <c r="CK80" s="38">
        <v>0.00726</v>
      </c>
      <c r="CL80" s="39">
        <v>0.03</v>
      </c>
      <c r="CM80" s="39">
        <v>0.013</v>
      </c>
      <c r="CN80" s="39">
        <v>0.013</v>
      </c>
    </row>
    <row r="81" spans="1:92" ht="13.5">
      <c r="A81" s="13"/>
      <c r="B81" s="150"/>
      <c r="C81" s="151" t="s">
        <v>209</v>
      </c>
      <c r="D81" s="50">
        <f>M8</f>
        <v>12000000</v>
      </c>
      <c r="E81" s="50">
        <f>E68+E66</f>
        <v>926652.5288031249</v>
      </c>
      <c r="F81" s="50">
        <f>F68+F66</f>
        <v>926652.5288031249</v>
      </c>
      <c r="G81" s="50">
        <f>G68+G66</f>
        <v>926652.5288031249</v>
      </c>
      <c r="H81" s="50">
        <f aca="true" t="shared" si="104" ref="H81:AH81">H68+H66</f>
        <v>926652.528803125</v>
      </c>
      <c r="I81" s="50">
        <f t="shared" si="104"/>
        <v>926652.528803125</v>
      </c>
      <c r="J81" s="50">
        <f t="shared" si="104"/>
        <v>926652.5288031249</v>
      </c>
      <c r="K81" s="50">
        <f t="shared" si="104"/>
        <v>926652.528803125</v>
      </c>
      <c r="L81" s="50">
        <f t="shared" si="104"/>
        <v>926652.528803125</v>
      </c>
      <c r="M81" s="50">
        <f t="shared" si="104"/>
        <v>926652.5288031248</v>
      </c>
      <c r="N81" s="50">
        <f t="shared" si="104"/>
        <v>926652.5288031249</v>
      </c>
      <c r="O81" s="50">
        <f t="shared" si="104"/>
        <v>926652.528803125</v>
      </c>
      <c r="P81" s="50">
        <f t="shared" si="104"/>
        <v>926652.5288031248</v>
      </c>
      <c r="Q81" s="50">
        <f t="shared" si="104"/>
        <v>926652.5288031248</v>
      </c>
      <c r="R81" s="50">
        <f t="shared" si="104"/>
        <v>926652.5288031248</v>
      </c>
      <c r="S81" s="50">
        <f t="shared" si="104"/>
        <v>926652.5288031248</v>
      </c>
      <c r="T81" s="50">
        <f t="shared" si="104"/>
        <v>0</v>
      </c>
      <c r="U81" s="50">
        <f t="shared" si="104"/>
        <v>0</v>
      </c>
      <c r="V81" s="50">
        <f t="shared" si="104"/>
        <v>0</v>
      </c>
      <c r="W81" s="50">
        <f t="shared" si="104"/>
        <v>0</v>
      </c>
      <c r="X81" s="50">
        <f t="shared" si="104"/>
        <v>0</v>
      </c>
      <c r="Y81" s="50">
        <f t="shared" si="104"/>
        <v>0</v>
      </c>
      <c r="Z81" s="50">
        <f t="shared" si="104"/>
        <v>0</v>
      </c>
      <c r="AA81" s="50">
        <f t="shared" si="104"/>
        <v>0</v>
      </c>
      <c r="AB81" s="50">
        <f t="shared" si="104"/>
        <v>0</v>
      </c>
      <c r="AC81" s="50">
        <f t="shared" si="104"/>
        <v>0</v>
      </c>
      <c r="AD81" s="50">
        <f t="shared" si="104"/>
        <v>0</v>
      </c>
      <c r="AE81" s="50">
        <f t="shared" si="104"/>
        <v>0</v>
      </c>
      <c r="AF81" s="50">
        <f t="shared" si="104"/>
        <v>0</v>
      </c>
      <c r="AG81" s="50">
        <f t="shared" si="104"/>
        <v>0</v>
      </c>
      <c r="AH81" s="50">
        <f t="shared" si="104"/>
        <v>0</v>
      </c>
      <c r="AI81" s="168"/>
      <c r="AJ81">
        <v>62</v>
      </c>
      <c r="AK81">
        <f t="shared" si="26"/>
        <v>6</v>
      </c>
      <c r="AL81">
        <f t="shared" si="27"/>
        <v>6</v>
      </c>
      <c r="AM81">
        <f t="shared" si="7"/>
        <v>5</v>
      </c>
      <c r="AN81" s="19">
        <f t="shared" si="28"/>
        <v>43770</v>
      </c>
      <c r="AO81" s="13">
        <f t="shared" si="29"/>
        <v>30</v>
      </c>
      <c r="AP81" s="15">
        <f t="shared" si="8"/>
        <v>0.10965209355725804</v>
      </c>
      <c r="AQ81">
        <f t="shared" si="9"/>
        <v>3947</v>
      </c>
      <c r="AR81">
        <f t="shared" si="10"/>
        <v>32</v>
      </c>
      <c r="AS81" s="20">
        <v>0.1</v>
      </c>
      <c r="AT81" s="14">
        <f t="shared" si="11"/>
        <v>126304</v>
      </c>
      <c r="AU81" s="14">
        <f t="shared" si="12"/>
        <v>12630</v>
      </c>
      <c r="AV81" s="14">
        <f t="shared" si="13"/>
        <v>0</v>
      </c>
      <c r="AW81" s="13">
        <f t="shared" si="14"/>
        <v>0</v>
      </c>
      <c r="AX81" s="13">
        <f t="shared" si="15"/>
        <v>12400</v>
      </c>
      <c r="AY81" s="13">
        <f t="shared" si="30"/>
        <v>0</v>
      </c>
      <c r="BN81" s="13"/>
      <c r="BO81" s="19">
        <f t="shared" si="44"/>
        <v>43770</v>
      </c>
      <c r="BP81">
        <f t="shared" si="18"/>
        <v>6</v>
      </c>
      <c r="BQ81">
        <v>62</v>
      </c>
      <c r="BR81" s="16">
        <f t="shared" si="45"/>
        <v>77221.04406692708</v>
      </c>
      <c r="BS81" s="16">
        <f t="shared" si="19"/>
        <v>63339.15956903992</v>
      </c>
      <c r="BT81" s="14">
        <f t="shared" si="20"/>
        <v>13881.884497887162</v>
      </c>
      <c r="BU81" s="14">
        <f t="shared" si="51"/>
        <v>8265791.539163266</v>
      </c>
      <c r="BV81" s="13"/>
      <c r="BW81" s="19">
        <f t="shared" si="46"/>
        <v>43556</v>
      </c>
      <c r="BX81">
        <f t="shared" si="21"/>
        <v>6</v>
      </c>
      <c r="BY81">
        <v>62</v>
      </c>
      <c r="BZ81" s="16">
        <f t="shared" si="47"/>
        <v>0</v>
      </c>
      <c r="CA81" s="16">
        <f t="shared" si="22"/>
        <v>0</v>
      </c>
      <c r="CB81" s="14">
        <f t="shared" si="23"/>
        <v>0</v>
      </c>
      <c r="CC81" s="14">
        <f t="shared" si="49"/>
        <v>0</v>
      </c>
      <c r="CD81" s="13"/>
      <c r="CE81" s="35">
        <v>78</v>
      </c>
      <c r="CF81" s="36">
        <v>0.026</v>
      </c>
      <c r="CG81" s="37">
        <v>0.027</v>
      </c>
      <c r="CH81" s="38">
        <v>0.00929</v>
      </c>
      <c r="CI81" s="36">
        <v>0.032</v>
      </c>
      <c r="CJ81" s="37">
        <v>0.033</v>
      </c>
      <c r="CK81" s="38">
        <v>0.00716</v>
      </c>
      <c r="CL81" s="39">
        <v>0.029</v>
      </c>
      <c r="CM81" s="39">
        <v>0.013</v>
      </c>
      <c r="CN81" s="39">
        <v>0.013</v>
      </c>
    </row>
    <row r="82" spans="1:92" ht="13.5">
      <c r="A82" s="13"/>
      <c r="B82" s="150"/>
      <c r="C82" s="151" t="s">
        <v>210</v>
      </c>
      <c r="D82" s="50">
        <f>Q8</f>
        <v>0</v>
      </c>
      <c r="E82" s="50">
        <f>E69+E67</f>
        <v>0</v>
      </c>
      <c r="F82" s="50">
        <f aca="true" t="shared" si="105" ref="F82:AH82">F69+F67</f>
        <v>0</v>
      </c>
      <c r="G82" s="50">
        <f t="shared" si="105"/>
        <v>0</v>
      </c>
      <c r="H82" s="50">
        <f t="shared" si="105"/>
        <v>0</v>
      </c>
      <c r="I82" s="50">
        <f t="shared" si="105"/>
        <v>0</v>
      </c>
      <c r="J82" s="50">
        <f t="shared" si="105"/>
        <v>0</v>
      </c>
      <c r="K82" s="50">
        <f t="shared" si="105"/>
        <v>0</v>
      </c>
      <c r="L82" s="50">
        <f t="shared" si="105"/>
        <v>0</v>
      </c>
      <c r="M82" s="50">
        <f t="shared" si="105"/>
        <v>0</v>
      </c>
      <c r="N82" s="50">
        <f t="shared" si="105"/>
        <v>0</v>
      </c>
      <c r="O82" s="50">
        <f t="shared" si="105"/>
        <v>0</v>
      </c>
      <c r="P82" s="50">
        <f t="shared" si="105"/>
        <v>0</v>
      </c>
      <c r="Q82" s="50">
        <f t="shared" si="105"/>
        <v>0</v>
      </c>
      <c r="R82" s="50">
        <f t="shared" si="105"/>
        <v>0</v>
      </c>
      <c r="S82" s="50">
        <f t="shared" si="105"/>
        <v>0</v>
      </c>
      <c r="T82" s="50">
        <f t="shared" si="105"/>
        <v>0</v>
      </c>
      <c r="U82" s="50">
        <f t="shared" si="105"/>
        <v>0</v>
      </c>
      <c r="V82" s="50">
        <f t="shared" si="105"/>
        <v>0</v>
      </c>
      <c r="W82" s="50">
        <f t="shared" si="105"/>
        <v>0</v>
      </c>
      <c r="X82" s="50">
        <f t="shared" si="105"/>
        <v>0</v>
      </c>
      <c r="Y82" s="50">
        <f t="shared" si="105"/>
        <v>0</v>
      </c>
      <c r="Z82" s="50">
        <f t="shared" si="105"/>
        <v>0</v>
      </c>
      <c r="AA82" s="50">
        <f t="shared" si="105"/>
        <v>0</v>
      </c>
      <c r="AB82" s="50">
        <f t="shared" si="105"/>
        <v>0</v>
      </c>
      <c r="AC82" s="50">
        <f t="shared" si="105"/>
        <v>0</v>
      </c>
      <c r="AD82" s="50">
        <f t="shared" si="105"/>
        <v>0</v>
      </c>
      <c r="AE82" s="50">
        <f t="shared" si="105"/>
        <v>0</v>
      </c>
      <c r="AF82" s="50">
        <f t="shared" si="105"/>
        <v>0</v>
      </c>
      <c r="AG82" s="50">
        <f t="shared" si="105"/>
        <v>0</v>
      </c>
      <c r="AH82" s="50">
        <f t="shared" si="105"/>
        <v>0</v>
      </c>
      <c r="AI82" s="173"/>
      <c r="AJ82">
        <v>63</v>
      </c>
      <c r="AK82">
        <f t="shared" si="26"/>
        <v>6</v>
      </c>
      <c r="AL82">
        <f t="shared" si="27"/>
        <v>6</v>
      </c>
      <c r="AM82">
        <f t="shared" si="7"/>
        <v>5</v>
      </c>
      <c r="AN82" s="19">
        <f t="shared" si="28"/>
        <v>43800</v>
      </c>
      <c r="AO82" s="13">
        <f t="shared" si="29"/>
        <v>31</v>
      </c>
      <c r="AP82" s="15">
        <f t="shared" si="8"/>
        <v>0.08927427086077644</v>
      </c>
      <c r="AQ82">
        <f t="shared" si="9"/>
        <v>3321</v>
      </c>
      <c r="AR82">
        <f t="shared" si="10"/>
        <v>32</v>
      </c>
      <c r="AS82" s="20">
        <v>0.1</v>
      </c>
      <c r="AT82" s="14">
        <f t="shared" si="11"/>
        <v>106272</v>
      </c>
      <c r="AU82" s="14">
        <f t="shared" si="12"/>
        <v>10627</v>
      </c>
      <c r="AV82" s="14">
        <f t="shared" si="13"/>
        <v>0</v>
      </c>
      <c r="AW82" s="13">
        <f t="shared" si="14"/>
        <v>28525</v>
      </c>
      <c r="AX82" s="13">
        <f t="shared" si="15"/>
        <v>0</v>
      </c>
      <c r="AY82" s="13">
        <f t="shared" si="30"/>
        <v>0</v>
      </c>
      <c r="BN82" s="13"/>
      <c r="BO82" s="19">
        <f t="shared" si="44"/>
        <v>43800</v>
      </c>
      <c r="BP82">
        <f t="shared" si="18"/>
        <v>6</v>
      </c>
      <c r="BQ82">
        <v>63</v>
      </c>
      <c r="BR82" s="16">
        <f t="shared" si="45"/>
        <v>77221.04406692708</v>
      </c>
      <c r="BS82" s="16">
        <f t="shared" si="19"/>
        <v>63444.72483498831</v>
      </c>
      <c r="BT82" s="14">
        <f t="shared" si="20"/>
        <v>13776.319231938764</v>
      </c>
      <c r="BU82" s="14">
        <f t="shared" si="51"/>
        <v>8202346.814328278</v>
      </c>
      <c r="BV82" s="13"/>
      <c r="BW82" s="19">
        <f t="shared" si="46"/>
        <v>43586</v>
      </c>
      <c r="BX82">
        <f t="shared" si="21"/>
        <v>6</v>
      </c>
      <c r="BY82">
        <v>63</v>
      </c>
      <c r="BZ82" s="16">
        <f t="shared" si="47"/>
        <v>0</v>
      </c>
      <c r="CA82" s="16">
        <f t="shared" si="22"/>
        <v>0</v>
      </c>
      <c r="CB82" s="14">
        <f t="shared" si="23"/>
        <v>0</v>
      </c>
      <c r="CC82" s="14">
        <f t="shared" si="49"/>
        <v>0</v>
      </c>
      <c r="CD82" s="13"/>
      <c r="CE82" s="35">
        <v>79</v>
      </c>
      <c r="CF82" s="36">
        <v>0.025</v>
      </c>
      <c r="CG82" s="37">
        <v>0.026</v>
      </c>
      <c r="CH82" s="38">
        <v>0.00929</v>
      </c>
      <c r="CI82" s="36">
        <v>0.032</v>
      </c>
      <c r="CJ82" s="37">
        <v>0.033</v>
      </c>
      <c r="CK82" s="38">
        <v>0.00693</v>
      </c>
      <c r="CL82" s="39">
        <v>0.029</v>
      </c>
      <c r="CM82" s="39">
        <v>0.013</v>
      </c>
      <c r="CN82" s="39">
        <v>0.013</v>
      </c>
    </row>
    <row r="83" spans="1:92" ht="13.5">
      <c r="A83" s="13"/>
      <c r="B83" s="150"/>
      <c r="C83" s="157" t="s">
        <v>213</v>
      </c>
      <c r="D83" s="157">
        <f>-SUM(D80:D82)</f>
        <v>-15000000</v>
      </c>
      <c r="E83" s="157">
        <f>SUM(E80:E82)</f>
        <v>-440109.0000000001</v>
      </c>
      <c r="F83" s="157">
        <f aca="true" t="shared" si="106" ref="F83:AH83">SUM(F80:F82)</f>
        <v>2370588</v>
      </c>
      <c r="G83" s="157">
        <f t="shared" si="106"/>
        <v>1160734</v>
      </c>
      <c r="H83" s="157">
        <f t="shared" si="106"/>
        <v>1138580</v>
      </c>
      <c r="I83" s="157">
        <f t="shared" si="106"/>
        <v>1112754</v>
      </c>
      <c r="J83" s="157">
        <f t="shared" si="106"/>
        <v>1113427</v>
      </c>
      <c r="K83" s="157">
        <f t="shared" si="106"/>
        <v>1106206</v>
      </c>
      <c r="L83" s="157">
        <f t="shared" si="106"/>
        <v>1101751</v>
      </c>
      <c r="M83" s="157">
        <f t="shared" si="106"/>
        <v>1095907</v>
      </c>
      <c r="N83" s="157">
        <f t="shared" si="106"/>
        <v>1092100</v>
      </c>
      <c r="O83" s="157">
        <f t="shared" si="106"/>
        <v>1081184</v>
      </c>
      <c r="P83" s="157">
        <f t="shared" si="106"/>
        <v>1073234</v>
      </c>
      <c r="Q83" s="157">
        <f t="shared" si="106"/>
        <v>1064212</v>
      </c>
      <c r="R83" s="157">
        <f t="shared" si="106"/>
        <v>1057638</v>
      </c>
      <c r="S83" s="157">
        <f t="shared" si="106"/>
        <v>1044218</v>
      </c>
      <c r="T83" s="157">
        <f t="shared" si="106"/>
        <v>1037647</v>
      </c>
      <c r="U83" s="157">
        <f t="shared" si="106"/>
        <v>1015703</v>
      </c>
      <c r="V83" s="157">
        <f t="shared" si="106"/>
        <v>662182</v>
      </c>
      <c r="W83" s="157">
        <f t="shared" si="106"/>
        <v>655432</v>
      </c>
      <c r="X83" s="157">
        <f t="shared" si="106"/>
        <v>652137</v>
      </c>
      <c r="Y83" s="157">
        <f t="shared" si="106"/>
        <v>-101564</v>
      </c>
      <c r="Z83" s="157">
        <f t="shared" si="106"/>
        <v>20236</v>
      </c>
      <c r="AA83" s="157">
        <f t="shared" si="106"/>
        <v>17412</v>
      </c>
      <c r="AB83" s="157">
        <f t="shared" si="106"/>
        <v>15385</v>
      </c>
      <c r="AC83" s="157">
        <f t="shared" si="106"/>
        <v>2399</v>
      </c>
      <c r="AD83" s="157">
        <f t="shared" si="106"/>
        <v>-51895</v>
      </c>
      <c r="AE83" s="157">
        <f t="shared" si="106"/>
        <v>-54420</v>
      </c>
      <c r="AF83" s="157">
        <f t="shared" si="106"/>
        <v>-55791</v>
      </c>
      <c r="AG83" s="157">
        <f t="shared" si="106"/>
        <v>-57324</v>
      </c>
      <c r="AH83" s="157">
        <f t="shared" si="106"/>
        <v>-146480</v>
      </c>
      <c r="AI83" s="168"/>
      <c r="AJ83">
        <v>64</v>
      </c>
      <c r="AK83">
        <f t="shared" si="26"/>
        <v>6</v>
      </c>
      <c r="AL83">
        <f t="shared" si="27"/>
        <v>6</v>
      </c>
      <c r="AM83">
        <f t="shared" si="7"/>
        <v>5</v>
      </c>
      <c r="AN83" s="19">
        <f t="shared" si="28"/>
        <v>43831</v>
      </c>
      <c r="AO83" s="13">
        <f t="shared" si="29"/>
        <v>31</v>
      </c>
      <c r="AP83" s="15">
        <f t="shared" si="8"/>
        <v>0.09994836846369538</v>
      </c>
      <c r="AQ83">
        <f t="shared" si="9"/>
        <v>3718</v>
      </c>
      <c r="AR83">
        <f t="shared" si="10"/>
        <v>32</v>
      </c>
      <c r="AS83" s="20">
        <v>0.1</v>
      </c>
      <c r="AT83" s="14">
        <f t="shared" si="11"/>
        <v>118976</v>
      </c>
      <c r="AU83" s="14">
        <f t="shared" si="12"/>
        <v>11897</v>
      </c>
      <c r="AV83" s="14">
        <f t="shared" si="13"/>
        <v>0</v>
      </c>
      <c r="AW83" s="13">
        <f t="shared" si="14"/>
        <v>0</v>
      </c>
      <c r="AX83" s="13">
        <f t="shared" si="15"/>
        <v>0</v>
      </c>
      <c r="AY83" s="13">
        <f t="shared" si="30"/>
        <v>0</v>
      </c>
      <c r="BN83" s="13"/>
      <c r="BO83" s="19">
        <f t="shared" si="44"/>
        <v>43831</v>
      </c>
      <c r="BP83">
        <f t="shared" si="18"/>
        <v>6</v>
      </c>
      <c r="BQ83">
        <v>64</v>
      </c>
      <c r="BR83" s="16">
        <f t="shared" si="45"/>
        <v>77221.04406692709</v>
      </c>
      <c r="BS83" s="16">
        <f t="shared" si="19"/>
        <v>63550.46604304663</v>
      </c>
      <c r="BT83" s="14">
        <f t="shared" si="20"/>
        <v>13670.578023880453</v>
      </c>
      <c r="BU83" s="14">
        <f t="shared" si="51"/>
        <v>8138796.348285232</v>
      </c>
      <c r="BV83" s="13"/>
      <c r="BW83" s="19">
        <f t="shared" si="46"/>
        <v>43617</v>
      </c>
      <c r="BX83">
        <f t="shared" si="21"/>
        <v>6</v>
      </c>
      <c r="BY83">
        <v>64</v>
      </c>
      <c r="BZ83" s="16">
        <f t="shared" si="47"/>
        <v>0</v>
      </c>
      <c r="CA83" s="16">
        <f t="shared" si="22"/>
        <v>0</v>
      </c>
      <c r="CB83" s="14">
        <f t="shared" si="23"/>
        <v>0</v>
      </c>
      <c r="CC83" s="14">
        <f t="shared" si="49"/>
        <v>0</v>
      </c>
      <c r="CD83" s="13"/>
      <c r="CE83" s="35">
        <v>80</v>
      </c>
      <c r="CF83" s="36">
        <v>0.025</v>
      </c>
      <c r="CG83" s="37">
        <v>0.026</v>
      </c>
      <c r="CH83" s="38">
        <v>0.00907</v>
      </c>
      <c r="CI83" s="36">
        <v>0.031</v>
      </c>
      <c r="CJ83" s="37">
        <v>0.032</v>
      </c>
      <c r="CK83" s="38">
        <v>0.00693</v>
      </c>
      <c r="CL83" s="39">
        <v>0.028</v>
      </c>
      <c r="CM83" s="39">
        <v>0.013</v>
      </c>
      <c r="CN83" s="39">
        <v>0.013</v>
      </c>
    </row>
    <row r="84" spans="1:92" ht="13.5">
      <c r="A84" s="13"/>
      <c r="B84" s="150"/>
      <c r="C84" s="13" t="s">
        <v>172</v>
      </c>
      <c r="D84" s="50"/>
      <c r="E84" s="155" t="e">
        <f>IRR($D$83:E83)</f>
        <v>#NUM!</v>
      </c>
      <c r="F84" s="155">
        <f>IRR($D$83:F83)</f>
        <v>-0.6168582618436742</v>
      </c>
      <c r="G84" s="155">
        <f>IRR($D$83:G83)</f>
        <v>-0.46444762991766464</v>
      </c>
      <c r="H84" s="155">
        <f>IRR($D$83:H83)</f>
        <v>-0.34263828274666885</v>
      </c>
      <c r="I84" s="155">
        <f>IRR($D$83:I83)</f>
        <v>-0.2545663936286958</v>
      </c>
      <c r="J84" s="155">
        <f>IRR($D$83:J83)</f>
        <v>-0.18958327270382913</v>
      </c>
      <c r="K84" s="155">
        <f>IRR($D$83:K83)</f>
        <v>-0.14125666039427454</v>
      </c>
      <c r="L84" s="155">
        <f>IRR($D$83:L83)</f>
        <v>-0.10447186539775866</v>
      </c>
      <c r="M84" s="155">
        <f>IRR($D$83:M83)</f>
        <v>-0.07595462440643119</v>
      </c>
      <c r="N84" s="155">
        <f>IRR($D$83:N83)</f>
        <v>-0.05341342549463013</v>
      </c>
      <c r="O84" s="155">
        <f>IRR($D$83:O83)</f>
        <v>-0.03542654390695554</v>
      </c>
      <c r="P84" s="155">
        <f>IRR($D$83:P83)</f>
        <v>-0.020827345170700284</v>
      </c>
      <c r="Q84" s="155">
        <f>IRR($D$83:Q83)</f>
        <v>-0.008844543859312437</v>
      </c>
      <c r="R84" s="155">
        <f>IRR($D$83:R83)</f>
        <v>0.0011181373212461043</v>
      </c>
      <c r="S84" s="155">
        <f>IRR($D$83:S83)</f>
        <v>0.00942706745084454</v>
      </c>
      <c r="T84" s="155">
        <f>IRR($D$83:T83)</f>
        <v>0.016461724992251625</v>
      </c>
      <c r="U84" s="155">
        <f>IRR($D$83:U83)</f>
        <v>0.022376194744278655</v>
      </c>
      <c r="V84" s="155">
        <f>IRR($D$83:V83)</f>
        <v>0.025778448117257824</v>
      </c>
      <c r="W84" s="155">
        <f>IRR($D$83:W83)</f>
        <v>0.02881830420807785</v>
      </c>
      <c r="X84" s="185">
        <f>IRR($D$83:X83)</f>
        <v>0.0315502385378692</v>
      </c>
      <c r="Y84" s="155">
        <f>IRR($D$83:Y83)</f>
        <v>0.031149938623006745</v>
      </c>
      <c r="Z84" s="155">
        <f>IRR($D$83:Z83)</f>
        <v>0.031227631225083874</v>
      </c>
      <c r="AA84" s="155">
        <f>IRR($D$83:AA83)</f>
        <v>0.031292315064970655</v>
      </c>
      <c r="AB84" s="155">
        <f>IRR($D$83:AB83)</f>
        <v>0.0313476257376315</v>
      </c>
      <c r="AC84" s="155">
        <f>IRR($D$83:AC83)</f>
        <v>0.031355979186274974</v>
      </c>
      <c r="AD84" s="155">
        <f>IRR($D$83:AD83)</f>
        <v>0.031180216911923297</v>
      </c>
      <c r="AE84" s="155">
        <f>IRR($D$83:AE83)</f>
        <v>0.031000240652697686</v>
      </c>
      <c r="AF84" s="155">
        <f>IRR($D$83:AF83)</f>
        <v>0.030819960611694563</v>
      </c>
      <c r="AG84" s="155">
        <f>IRR($D$83:AG83)</f>
        <v>0.03063887197995352</v>
      </c>
      <c r="AH84" s="155">
        <f>IRR($D$83:AH83)</f>
        <v>0.030183388117725807</v>
      </c>
      <c r="AI84" s="174"/>
      <c r="AJ84">
        <v>65</v>
      </c>
      <c r="AK84">
        <f aca="true" t="shared" si="107" ref="AK84:AK147">INT((AJ84-1)/12)+1</f>
        <v>6</v>
      </c>
      <c r="AL84">
        <f aca="true" t="shared" si="108" ref="AL84:AL147">INT((AJ84+12-$F$6-1)/12)+1</f>
        <v>6</v>
      </c>
      <c r="AM84">
        <f aca="true" t="shared" si="109" ref="AM84:AM147">MAX(0,INT((AJ84+12-$I$15-1)/12))</f>
        <v>5</v>
      </c>
      <c r="AN84" s="19">
        <f t="shared" si="28"/>
        <v>43862</v>
      </c>
      <c r="AO84" s="13">
        <f t="shared" si="29"/>
        <v>29</v>
      </c>
      <c r="AP84" s="15">
        <f aca="true" t="shared" si="110" ref="AP84:AP147">VLOOKUP(MONTH(AN84),$AN$2:$AR$13,5)/100*(1-$F$9)^AK84</f>
        <v>0.10965209355725804</v>
      </c>
      <c r="AQ84">
        <f aca="true" t="shared" si="111" ref="AQ84:AQ147">INT($C$2*AO84*24*AP84)</f>
        <v>3815</v>
      </c>
      <c r="AR84">
        <f aca="true" t="shared" si="112" ref="AR84:AR147">$F$10</f>
        <v>32</v>
      </c>
      <c r="AS84" s="20">
        <v>0.1</v>
      </c>
      <c r="AT84" s="14">
        <f aca="true" t="shared" si="113" ref="AT84:AT147">INT(AQ84*AR84)</f>
        <v>122080</v>
      </c>
      <c r="AU84" s="14">
        <f aca="true" t="shared" si="114" ref="AU84:AU147">INT(AT84*AS84)</f>
        <v>12208</v>
      </c>
      <c r="AV84" s="14">
        <f aca="true" t="shared" si="115" ref="AV84:AV147">IF(OR(AM84=0,MONTH(AN84)&lt;&gt;4),0,INDEX($BJ$20:$BJ$54,AM84,1))</f>
        <v>0</v>
      </c>
      <c r="AW84" s="13">
        <f aca="true" t="shared" si="116" ref="AW84:AW147">IF(OR(AM84=0,ISERROR(FIND(MONTH(AN84)&amp;"/",$I$14&amp;"/",1))),0,INDEX($BJ$20:$BJ$54,AM84,1))/4</f>
        <v>28525</v>
      </c>
      <c r="AX84" s="13">
        <f aca="true" t="shared" si="117" ref="AX84:AX147">IF(AND(MONTH(AN84)=MONTH($F$5+60),AL84&gt;1),INDEX($BM$20:$BM$54,AL84-1,1),0)</f>
        <v>0</v>
      </c>
      <c r="AY84" s="13">
        <f t="shared" si="30"/>
        <v>0</v>
      </c>
      <c r="BN84" s="13"/>
      <c r="BO84" s="19">
        <f t="shared" si="44"/>
        <v>43862</v>
      </c>
      <c r="BP84">
        <f aca="true" t="shared" si="118" ref="BP84:BP147">INT((BQ84+12-$M$7-1)/12)+1</f>
        <v>6</v>
      </c>
      <c r="BQ84">
        <v>65</v>
      </c>
      <c r="BR84" s="16">
        <f t="shared" si="45"/>
        <v>77221.04406692708</v>
      </c>
      <c r="BS84" s="16">
        <f aca="true" t="shared" si="119" ref="BS84:BS147">IF(BQ84&gt;$M$10*12,0,-PPMT($M$11/12,BQ84,$M$10*12,$M$8))</f>
        <v>63656.38348645171</v>
      </c>
      <c r="BT84" s="14">
        <f aca="true" t="shared" si="120" ref="BT84:BT147">IF(BQ84&gt;$M$10*12,0,-IPMT($M$11/12,BQ84,$M$10*12,$M$8))</f>
        <v>13564.66058047537</v>
      </c>
      <c r="BU84" s="14">
        <f t="shared" si="51"/>
        <v>8075139.96479878</v>
      </c>
      <c r="BV84" s="13"/>
      <c r="BW84" s="19">
        <f t="shared" si="46"/>
        <v>43647</v>
      </c>
      <c r="BX84">
        <f aca="true" t="shared" si="121" ref="BX84:BX147">INT((BY84+12-$M$7-1)/12)+1</f>
        <v>6</v>
      </c>
      <c r="BY84">
        <v>65</v>
      </c>
      <c r="BZ84" s="16">
        <f t="shared" si="47"/>
        <v>0</v>
      </c>
      <c r="CA84" s="16">
        <f aca="true" t="shared" si="122" ref="CA84:CA147">IF(BY84&gt;$Q$10*12,0,-PPMT($Q$11/12,BY84,$Q$10*12,$Q$8))</f>
        <v>0</v>
      </c>
      <c r="CB84" s="14">
        <f aca="true" t="shared" si="123" ref="CB84:CB147">IF(BY84&gt;$Q$10*12,0,-IPMT($Q$11/12,BY84,$Q$10*12,$Q$8))</f>
        <v>0</v>
      </c>
      <c r="CC84" s="14">
        <f t="shared" si="49"/>
        <v>0</v>
      </c>
      <c r="CD84" s="13"/>
      <c r="CE84" s="35">
        <v>81</v>
      </c>
      <c r="CF84" s="36">
        <v>0.025</v>
      </c>
      <c r="CG84" s="37">
        <v>0.026</v>
      </c>
      <c r="CH84" s="38">
        <v>0.00884</v>
      </c>
      <c r="CI84" s="36">
        <v>0.031</v>
      </c>
      <c r="CJ84" s="37">
        <v>0.032</v>
      </c>
      <c r="CK84" s="38">
        <v>0.00683</v>
      </c>
      <c r="CL84" s="39">
        <v>0.028</v>
      </c>
      <c r="CM84" s="39">
        <v>0.013</v>
      </c>
      <c r="CN84" s="39">
        <v>0.013</v>
      </c>
    </row>
    <row r="85" spans="1:92" ht="13.5">
      <c r="A85" s="13"/>
      <c r="B85" s="150"/>
      <c r="C85" s="157" t="s">
        <v>213</v>
      </c>
      <c r="D85" s="157">
        <f>D83</f>
        <v>-15000000</v>
      </c>
      <c r="E85" s="50">
        <f>E83+E70</f>
        <v>275924.9999999999</v>
      </c>
      <c r="F85" s="50">
        <f aca="true" t="shared" si="124" ref="F85:AH85">F83+F70</f>
        <v>2608287</v>
      </c>
      <c r="G85" s="50">
        <f t="shared" si="124"/>
        <v>1398893</v>
      </c>
      <c r="H85" s="50">
        <f t="shared" si="124"/>
        <v>1366498</v>
      </c>
      <c r="I85" s="50">
        <f t="shared" si="124"/>
        <v>1350568</v>
      </c>
      <c r="J85" s="50">
        <f t="shared" si="124"/>
        <v>1361973</v>
      </c>
      <c r="K85" s="50">
        <f t="shared" si="124"/>
        <v>1361612</v>
      </c>
      <c r="L85" s="50">
        <f t="shared" si="124"/>
        <v>1365134</v>
      </c>
      <c r="M85" s="50">
        <f t="shared" si="124"/>
        <v>1366813</v>
      </c>
      <c r="N85" s="50">
        <f t="shared" si="124"/>
        <v>1371775</v>
      </c>
      <c r="O85" s="50">
        <f t="shared" si="124"/>
        <v>1366159</v>
      </c>
      <c r="P85" s="50">
        <f t="shared" si="124"/>
        <v>1364841</v>
      </c>
      <c r="Q85" s="50">
        <f t="shared" si="124"/>
        <v>1362240</v>
      </c>
      <c r="R85" s="50">
        <f t="shared" si="124"/>
        <v>1363557</v>
      </c>
      <c r="S85" s="50">
        <f t="shared" si="124"/>
        <v>1354836</v>
      </c>
      <c r="T85" s="50">
        <f t="shared" si="124"/>
        <v>1350829</v>
      </c>
      <c r="U85" s="50">
        <f t="shared" si="124"/>
        <v>1346056</v>
      </c>
      <c r="V85" s="50">
        <f t="shared" si="124"/>
        <v>1345122</v>
      </c>
      <c r="W85" s="50">
        <f t="shared" si="124"/>
        <v>1334828</v>
      </c>
      <c r="X85" s="50">
        <f t="shared" si="124"/>
        <v>1329353</v>
      </c>
      <c r="Y85" s="50">
        <f t="shared" si="124"/>
        <v>83436</v>
      </c>
      <c r="Z85" s="50">
        <f t="shared" si="124"/>
        <v>205236</v>
      </c>
      <c r="AA85" s="50">
        <f t="shared" si="124"/>
        <v>202412</v>
      </c>
      <c r="AB85" s="50">
        <f t="shared" si="124"/>
        <v>200385</v>
      </c>
      <c r="AC85" s="50">
        <f t="shared" si="124"/>
        <v>197879</v>
      </c>
      <c r="AD85" s="50">
        <f t="shared" si="124"/>
        <v>196678</v>
      </c>
      <c r="AE85" s="50">
        <f t="shared" si="124"/>
        <v>192762</v>
      </c>
      <c r="AF85" s="50">
        <f t="shared" si="124"/>
        <v>190491</v>
      </c>
      <c r="AG85" s="50">
        <f t="shared" si="124"/>
        <v>188023</v>
      </c>
      <c r="AH85" s="50">
        <f t="shared" si="124"/>
        <v>49255</v>
      </c>
      <c r="AI85" s="168"/>
      <c r="AJ85">
        <v>66</v>
      </c>
      <c r="AK85">
        <f t="shared" si="107"/>
        <v>6</v>
      </c>
      <c r="AL85">
        <f t="shared" si="108"/>
        <v>6</v>
      </c>
      <c r="AM85">
        <f t="shared" si="109"/>
        <v>5</v>
      </c>
      <c r="AN85" s="19">
        <f aca="true" t="shared" si="125" ref="AN85:AN148">DATE(YEAR(AN84),MONTH(AN84)+1,1)</f>
        <v>43891</v>
      </c>
      <c r="AO85" s="13">
        <f aca="true" t="shared" si="126" ref="AO85:AO148">DAY(AN86-1)</f>
        <v>31</v>
      </c>
      <c r="AP85" s="15">
        <f t="shared" si="110"/>
        <v>0.12905954374438336</v>
      </c>
      <c r="AQ85">
        <f t="shared" si="111"/>
        <v>4801</v>
      </c>
      <c r="AR85">
        <f t="shared" si="112"/>
        <v>32</v>
      </c>
      <c r="AS85" s="20">
        <v>0.1</v>
      </c>
      <c r="AT85" s="14">
        <f t="shared" si="113"/>
        <v>153632</v>
      </c>
      <c r="AU85" s="14">
        <f t="shared" si="114"/>
        <v>15363</v>
      </c>
      <c r="AV85" s="14">
        <f t="shared" si="115"/>
        <v>0</v>
      </c>
      <c r="AW85" s="13">
        <f t="shared" si="116"/>
        <v>0</v>
      </c>
      <c r="AX85" s="13">
        <f t="shared" si="117"/>
        <v>0</v>
      </c>
      <c r="AY85" s="13">
        <f aca="true" t="shared" si="127" ref="AY85:AY148">IF(MONTH(AN85)=4,$C$14,0)</f>
        <v>0</v>
      </c>
      <c r="BN85" s="13"/>
      <c r="BO85" s="19">
        <f t="shared" si="44"/>
        <v>43891</v>
      </c>
      <c r="BP85">
        <f t="shared" si="118"/>
        <v>6</v>
      </c>
      <c r="BQ85">
        <v>66</v>
      </c>
      <c r="BR85" s="16">
        <f aca="true" t="shared" si="128" ref="BR85:BR148">BS85+BT85</f>
        <v>77221.04406692708</v>
      </c>
      <c r="BS85" s="16">
        <f t="shared" si="119"/>
        <v>63762.47745892913</v>
      </c>
      <c r="BT85" s="14">
        <f t="shared" si="120"/>
        <v>13458.566607997951</v>
      </c>
      <c r="BU85" s="14">
        <f aca="true" t="shared" si="129" ref="BU85:BU148">BU84-BS85</f>
        <v>8011377.487339851</v>
      </c>
      <c r="BV85" s="13"/>
      <c r="BW85" s="19">
        <f t="shared" si="46"/>
        <v>43678</v>
      </c>
      <c r="BX85">
        <f t="shared" si="121"/>
        <v>6</v>
      </c>
      <c r="BY85">
        <v>66</v>
      </c>
      <c r="BZ85" s="16">
        <f t="shared" si="47"/>
        <v>0</v>
      </c>
      <c r="CA85" s="16">
        <f t="shared" si="122"/>
        <v>0</v>
      </c>
      <c r="CB85" s="14">
        <f t="shared" si="123"/>
        <v>0</v>
      </c>
      <c r="CC85" s="14">
        <f t="shared" si="49"/>
        <v>0</v>
      </c>
      <c r="CD85" s="13"/>
      <c r="CE85" s="35">
        <v>82</v>
      </c>
      <c r="CF85" s="36">
        <v>0.024</v>
      </c>
      <c r="CG85" s="37">
        <v>0.024</v>
      </c>
      <c r="CH85" s="38">
        <v>0.00929</v>
      </c>
      <c r="CI85" s="36">
        <v>0.03</v>
      </c>
      <c r="CJ85" s="37">
        <v>0.031</v>
      </c>
      <c r="CK85" s="38">
        <v>0.00683</v>
      </c>
      <c r="CL85" s="39">
        <v>0.028</v>
      </c>
      <c r="CM85" s="39">
        <v>0.013</v>
      </c>
      <c r="CN85" s="39">
        <v>0.013</v>
      </c>
    </row>
    <row r="86" spans="1:92" ht="13.5">
      <c r="A86" s="13"/>
      <c r="B86" s="150"/>
      <c r="C86" s="13" t="s">
        <v>173</v>
      </c>
      <c r="D86" s="13"/>
      <c r="E86" s="155">
        <f>IRR($D$85:E85)</f>
        <v>-0.9816050000000001</v>
      </c>
      <c r="F86" s="155">
        <f>IRR($D$85:F85)</f>
        <v>-0.573704916686155</v>
      </c>
      <c r="G86" s="155">
        <f>IRR($D$85:G85)</f>
        <v>-0.41370867941794887</v>
      </c>
      <c r="H86" s="155">
        <f>IRR($D$85:H85)</f>
        <v>-0.2924252069585017</v>
      </c>
      <c r="I86" s="155">
        <f>IRR($D$85:I85)</f>
        <v>-0.2060413691391434</v>
      </c>
      <c r="J86" s="155">
        <f>IRR($D$85:J85)</f>
        <v>-0.1431659323154847</v>
      </c>
      <c r="K86" s="155">
        <f>IRR($D$85:K85)</f>
        <v>-0.09696982301241697</v>
      </c>
      <c r="L86" s="155">
        <f>IRR($D$85:L85)</f>
        <v>-0.062158072302569534</v>
      </c>
      <c r="M86" s="155">
        <f>IRR($D$85:M85)</f>
        <v>-0.03541684364651554</v>
      </c>
      <c r="N86" s="155">
        <f>IRR($D$85:N85)</f>
        <v>-0.014449465792786387</v>
      </c>
      <c r="O86" s="155">
        <f>IRR($D$85:O85)</f>
        <v>0.002133840916189511</v>
      </c>
      <c r="P86" s="155">
        <f>IRR($D$85:P85)</f>
        <v>0.015485145153206537</v>
      </c>
      <c r="Q86" s="155">
        <f>IRR($D$85:Q85)</f>
        <v>0.02635821700321972</v>
      </c>
      <c r="R86" s="155">
        <f>IRR($D$85:R85)</f>
        <v>0.03533386314844433</v>
      </c>
      <c r="S86" s="155">
        <f>IRR($D$85:S85)</f>
        <v>0.042760230861582205</v>
      </c>
      <c r="T86" s="155">
        <f>IRR($D$85:T85)</f>
        <v>0.048980441877388925</v>
      </c>
      <c r="U86" s="155">
        <f>IRR($D$85:U85)</f>
        <v>0.05422689842136785</v>
      </c>
      <c r="V86" s="155">
        <f>IRR($D$85:V85)</f>
        <v>0.058694112882791805</v>
      </c>
      <c r="W86" s="155">
        <f>IRR($D$85:W85)</f>
        <v>0.062494471373273575</v>
      </c>
      <c r="X86" s="185">
        <f>IRR($D$85:X85)</f>
        <v>0.06575743726231065</v>
      </c>
      <c r="Y86" s="155">
        <f>IRR($D$85:Y85)</f>
        <v>0.06594135046222993</v>
      </c>
      <c r="Z86" s="155">
        <f>IRR($D$85:Z85)</f>
        <v>0.06636210969424106</v>
      </c>
      <c r="AA86" s="155">
        <f>IRR($D$85:AA85)</f>
        <v>0.06674659647043124</v>
      </c>
      <c r="AB86" s="155">
        <f>IRR($D$85:AB85)</f>
        <v>0.06709927127268611</v>
      </c>
      <c r="AC86" s="155">
        <f>IRR($D$85:AC85)</f>
        <v>0.06742196700947978</v>
      </c>
      <c r="AD86" s="155">
        <f>IRR($D$85:AD85)</f>
        <v>0.06771917830842877</v>
      </c>
      <c r="AE86" s="155">
        <f>IRR($D$85:AE85)</f>
        <v>0.06798914588759697</v>
      </c>
      <c r="AF86" s="155">
        <f>IRR($D$85:AF85)</f>
        <v>0.06823645310130555</v>
      </c>
      <c r="AG86" s="155">
        <f>IRR($D$85:AG85)</f>
        <v>0.06846277686359925</v>
      </c>
      <c r="AH86" s="155">
        <f>IRR($D$85:AH85)</f>
        <v>0.06851794039890757</v>
      </c>
      <c r="AI86" s="13"/>
      <c r="AJ86">
        <v>67</v>
      </c>
      <c r="AK86">
        <f t="shared" si="107"/>
        <v>6</v>
      </c>
      <c r="AL86">
        <f t="shared" si="108"/>
        <v>6</v>
      </c>
      <c r="AM86">
        <f t="shared" si="109"/>
        <v>6</v>
      </c>
      <c r="AN86" s="19">
        <f t="shared" si="125"/>
        <v>43922</v>
      </c>
      <c r="AO86" s="13">
        <f t="shared" si="126"/>
        <v>30</v>
      </c>
      <c r="AP86" s="15">
        <f t="shared" si="110"/>
        <v>0.14943736644086492</v>
      </c>
      <c r="AQ86">
        <f t="shared" si="111"/>
        <v>5379</v>
      </c>
      <c r="AR86">
        <f t="shared" si="112"/>
        <v>32</v>
      </c>
      <c r="AS86" s="20">
        <v>0.1</v>
      </c>
      <c r="AT86" s="14">
        <f t="shared" si="113"/>
        <v>172128</v>
      </c>
      <c r="AU86" s="14">
        <f t="shared" si="114"/>
        <v>17212</v>
      </c>
      <c r="AV86" s="14">
        <f t="shared" si="115"/>
        <v>99600</v>
      </c>
      <c r="AW86" s="13">
        <f t="shared" si="116"/>
        <v>0</v>
      </c>
      <c r="AX86" s="13">
        <f t="shared" si="117"/>
        <v>0</v>
      </c>
      <c r="AY86" s="13">
        <f t="shared" si="127"/>
        <v>70000</v>
      </c>
      <c r="BN86" s="13"/>
      <c r="BO86" s="19">
        <f aca="true" t="shared" si="130" ref="BO86:BO149">DATE(YEAR(BO85),MONTH(BO85)+1,1)</f>
        <v>43922</v>
      </c>
      <c r="BP86">
        <f t="shared" si="118"/>
        <v>6</v>
      </c>
      <c r="BQ86">
        <v>67</v>
      </c>
      <c r="BR86" s="16">
        <f t="shared" si="128"/>
        <v>77221.04406692708</v>
      </c>
      <c r="BS86" s="16">
        <f t="shared" si="119"/>
        <v>63868.74825469401</v>
      </c>
      <c r="BT86" s="14">
        <f t="shared" si="120"/>
        <v>13352.29581223307</v>
      </c>
      <c r="BU86" s="14">
        <f t="shared" si="129"/>
        <v>7947508.739085157</v>
      </c>
      <c r="BV86" s="13"/>
      <c r="BW86" s="19">
        <f t="shared" si="46"/>
        <v>43709</v>
      </c>
      <c r="BX86">
        <f t="shared" si="121"/>
        <v>6</v>
      </c>
      <c r="BY86">
        <v>67</v>
      </c>
      <c r="BZ86" s="16">
        <f t="shared" si="47"/>
        <v>0</v>
      </c>
      <c r="CA86" s="16">
        <f t="shared" si="122"/>
        <v>0</v>
      </c>
      <c r="CB86" s="14">
        <f t="shared" si="123"/>
        <v>0</v>
      </c>
      <c r="CC86" s="14">
        <f aca="true" t="shared" si="131" ref="CC86:CC149">CC85-CA86</f>
        <v>0</v>
      </c>
      <c r="CD86" s="13"/>
      <c r="CE86" s="35">
        <v>83</v>
      </c>
      <c r="CF86" s="36">
        <v>0.024</v>
      </c>
      <c r="CG86" s="37">
        <v>0.024</v>
      </c>
      <c r="CH86" s="38">
        <v>0.00907</v>
      </c>
      <c r="CI86" s="36">
        <v>0.03</v>
      </c>
      <c r="CJ86" s="37">
        <v>0.031</v>
      </c>
      <c r="CK86" s="38">
        <v>0.00673</v>
      </c>
      <c r="CL86" s="39">
        <v>0.027</v>
      </c>
      <c r="CM86" s="39">
        <v>0.013</v>
      </c>
      <c r="CN86" s="39">
        <v>0.012</v>
      </c>
    </row>
    <row r="87" spans="1:92" ht="13.5">
      <c r="A87" s="13"/>
      <c r="B87" s="150"/>
      <c r="C87" s="151"/>
      <c r="D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85"/>
      <c r="AA87" s="85"/>
      <c r="AB87" s="85"/>
      <c r="AC87" s="85"/>
      <c r="AD87" s="85"/>
      <c r="AE87" s="85"/>
      <c r="AF87" s="85"/>
      <c r="AG87" s="85"/>
      <c r="AH87" s="85"/>
      <c r="AI87" s="153"/>
      <c r="AJ87">
        <v>68</v>
      </c>
      <c r="AK87">
        <f t="shared" si="107"/>
        <v>6</v>
      </c>
      <c r="AL87">
        <f t="shared" si="108"/>
        <v>6</v>
      </c>
      <c r="AM87">
        <f t="shared" si="109"/>
        <v>6</v>
      </c>
      <c r="AN87" s="19">
        <f t="shared" si="125"/>
        <v>43952</v>
      </c>
      <c r="AO87" s="13">
        <f t="shared" si="126"/>
        <v>31</v>
      </c>
      <c r="AP87" s="15">
        <f t="shared" si="110"/>
        <v>0.15914109153442757</v>
      </c>
      <c r="AQ87">
        <f t="shared" si="111"/>
        <v>5920</v>
      </c>
      <c r="AR87">
        <f t="shared" si="112"/>
        <v>32</v>
      </c>
      <c r="AS87" s="20">
        <v>0.1</v>
      </c>
      <c r="AT87" s="14">
        <f t="shared" si="113"/>
        <v>189440</v>
      </c>
      <c r="AU87" s="14">
        <f t="shared" si="114"/>
        <v>18944</v>
      </c>
      <c r="AV87" s="14">
        <f t="shared" si="115"/>
        <v>0</v>
      </c>
      <c r="AW87" s="13">
        <f t="shared" si="116"/>
        <v>0</v>
      </c>
      <c r="AX87" s="13">
        <f t="shared" si="117"/>
        <v>0</v>
      </c>
      <c r="AY87" s="13">
        <f t="shared" si="127"/>
        <v>0</v>
      </c>
      <c r="BN87" s="13"/>
      <c r="BO87" s="19">
        <f t="shared" si="130"/>
        <v>43952</v>
      </c>
      <c r="BP87">
        <f t="shared" si="118"/>
        <v>6</v>
      </c>
      <c r="BQ87">
        <v>68</v>
      </c>
      <c r="BR87" s="16">
        <f t="shared" si="128"/>
        <v>77221.04406692708</v>
      </c>
      <c r="BS87" s="16">
        <f t="shared" si="119"/>
        <v>63975.19616845183</v>
      </c>
      <c r="BT87" s="14">
        <f t="shared" si="120"/>
        <v>13245.847898475247</v>
      </c>
      <c r="BU87" s="14">
        <f t="shared" si="129"/>
        <v>7883533.542916706</v>
      </c>
      <c r="BV87" s="13"/>
      <c r="BW87" s="19">
        <f t="shared" si="46"/>
        <v>43739</v>
      </c>
      <c r="BX87">
        <f t="shared" si="121"/>
        <v>6</v>
      </c>
      <c r="BY87">
        <v>68</v>
      </c>
      <c r="BZ87" s="16">
        <f t="shared" si="47"/>
        <v>0</v>
      </c>
      <c r="CA87" s="16">
        <f t="shared" si="122"/>
        <v>0</v>
      </c>
      <c r="CB87" s="14">
        <f t="shared" si="123"/>
        <v>0</v>
      </c>
      <c r="CC87" s="14">
        <f t="shared" si="131"/>
        <v>0</v>
      </c>
      <c r="CD87" s="13"/>
      <c r="CE87" s="35">
        <v>84</v>
      </c>
      <c r="CF87" s="36">
        <v>0.024</v>
      </c>
      <c r="CG87" s="37">
        <v>0.024</v>
      </c>
      <c r="CH87" s="38">
        <v>0.00885</v>
      </c>
      <c r="CI87" s="36">
        <v>0.03</v>
      </c>
      <c r="CJ87" s="37">
        <v>0.031</v>
      </c>
      <c r="CK87" s="38">
        <v>0.00653</v>
      </c>
      <c r="CL87" s="39">
        <v>0.027</v>
      </c>
      <c r="CM87" s="39">
        <v>0.012</v>
      </c>
      <c r="CN87" s="39">
        <v>0.012</v>
      </c>
    </row>
    <row r="88" spans="1:92" ht="13.5">
      <c r="A88" s="13"/>
      <c r="B88" s="150"/>
      <c r="C88" s="151"/>
      <c r="D88" s="151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85"/>
      <c r="AA88" s="85"/>
      <c r="AB88" s="85"/>
      <c r="AC88" s="85"/>
      <c r="AD88" s="85"/>
      <c r="AE88" s="85"/>
      <c r="AF88" s="85"/>
      <c r="AG88" s="85"/>
      <c r="AH88" s="85"/>
      <c r="AI88" s="50"/>
      <c r="AJ88">
        <v>69</v>
      </c>
      <c r="AK88">
        <f t="shared" si="107"/>
        <v>6</v>
      </c>
      <c r="AL88">
        <f t="shared" si="108"/>
        <v>6</v>
      </c>
      <c r="AM88">
        <f t="shared" si="109"/>
        <v>6</v>
      </c>
      <c r="AN88" s="19">
        <f t="shared" si="125"/>
        <v>43983</v>
      </c>
      <c r="AO88" s="13">
        <f t="shared" si="126"/>
        <v>30</v>
      </c>
      <c r="AP88" s="15">
        <f t="shared" si="110"/>
        <v>0.14943736644086492</v>
      </c>
      <c r="AQ88">
        <f t="shared" si="111"/>
        <v>5379</v>
      </c>
      <c r="AR88">
        <f t="shared" si="112"/>
        <v>32</v>
      </c>
      <c r="AS88" s="20">
        <v>0.1</v>
      </c>
      <c r="AT88" s="14">
        <f t="shared" si="113"/>
        <v>172128</v>
      </c>
      <c r="AU88" s="14">
        <f t="shared" si="114"/>
        <v>17212</v>
      </c>
      <c r="AV88" s="14">
        <f t="shared" si="115"/>
        <v>0</v>
      </c>
      <c r="AW88" s="13">
        <f t="shared" si="116"/>
        <v>0</v>
      </c>
      <c r="AX88" s="13">
        <f t="shared" si="117"/>
        <v>0</v>
      </c>
      <c r="AY88" s="13">
        <f t="shared" si="127"/>
        <v>0</v>
      </c>
      <c r="BN88" s="13"/>
      <c r="BO88" s="19">
        <f t="shared" si="130"/>
        <v>43983</v>
      </c>
      <c r="BP88">
        <f t="shared" si="118"/>
        <v>6</v>
      </c>
      <c r="BQ88">
        <v>69</v>
      </c>
      <c r="BR88" s="16">
        <f t="shared" si="128"/>
        <v>77221.04406692708</v>
      </c>
      <c r="BS88" s="16">
        <f t="shared" si="119"/>
        <v>64081.82149539924</v>
      </c>
      <c r="BT88" s="14">
        <f t="shared" si="120"/>
        <v>13139.22257152783</v>
      </c>
      <c r="BU88" s="14">
        <f t="shared" si="129"/>
        <v>7819451.721421307</v>
      </c>
      <c r="BV88" s="13"/>
      <c r="BW88" s="19">
        <f aca="true" t="shared" si="132" ref="BW88:BW151">DATE(YEAR(BW87),MONTH(BW87)+1,1)</f>
        <v>43770</v>
      </c>
      <c r="BX88">
        <f t="shared" si="121"/>
        <v>6</v>
      </c>
      <c r="BY88">
        <v>69</v>
      </c>
      <c r="BZ88" s="16">
        <f aca="true" t="shared" si="133" ref="BZ88:BZ151">CA88+CB88</f>
        <v>0</v>
      </c>
      <c r="CA88" s="16">
        <f t="shared" si="122"/>
        <v>0</v>
      </c>
      <c r="CB88" s="14">
        <f t="shared" si="123"/>
        <v>0</v>
      </c>
      <c r="CC88" s="14">
        <f t="shared" si="131"/>
        <v>0</v>
      </c>
      <c r="CD88" s="13"/>
      <c r="CE88" s="35">
        <v>85</v>
      </c>
      <c r="CF88" s="36">
        <v>0.024</v>
      </c>
      <c r="CG88" s="37">
        <v>0.024</v>
      </c>
      <c r="CH88" s="38">
        <v>0.00864</v>
      </c>
      <c r="CI88" s="36">
        <v>0.029</v>
      </c>
      <c r="CJ88" s="37">
        <v>0.03</v>
      </c>
      <c r="CK88" s="38">
        <v>0.00653</v>
      </c>
      <c r="CL88" s="39">
        <v>0.026</v>
      </c>
      <c r="CM88" s="39">
        <v>0.012</v>
      </c>
      <c r="CN88" s="39">
        <v>0.012</v>
      </c>
    </row>
    <row r="89" spans="35:92" ht="13.5">
      <c r="AI89" s="86"/>
      <c r="AJ89">
        <v>70</v>
      </c>
      <c r="AK89">
        <f t="shared" si="107"/>
        <v>6</v>
      </c>
      <c r="AL89">
        <f t="shared" si="108"/>
        <v>6</v>
      </c>
      <c r="AM89">
        <f t="shared" si="109"/>
        <v>6</v>
      </c>
      <c r="AN89" s="19">
        <f t="shared" si="125"/>
        <v>44013</v>
      </c>
      <c r="AO89" s="13">
        <f t="shared" si="126"/>
        <v>31</v>
      </c>
      <c r="AP89" s="15">
        <f t="shared" si="110"/>
        <v>0.12905954374438336</v>
      </c>
      <c r="AQ89">
        <f t="shared" si="111"/>
        <v>4801</v>
      </c>
      <c r="AR89">
        <f t="shared" si="112"/>
        <v>32</v>
      </c>
      <c r="AS89" s="20">
        <v>0.1</v>
      </c>
      <c r="AT89" s="14">
        <f t="shared" si="113"/>
        <v>153632</v>
      </c>
      <c r="AU89" s="14">
        <f t="shared" si="114"/>
        <v>15363</v>
      </c>
      <c r="AV89" s="14">
        <f t="shared" si="115"/>
        <v>0</v>
      </c>
      <c r="AW89" s="13">
        <f t="shared" si="116"/>
        <v>24900</v>
      </c>
      <c r="AX89" s="13">
        <f t="shared" si="117"/>
        <v>0</v>
      </c>
      <c r="AY89" s="13">
        <f t="shared" si="127"/>
        <v>0</v>
      </c>
      <c r="BN89" s="13"/>
      <c r="BO89" s="19">
        <f t="shared" si="130"/>
        <v>44013</v>
      </c>
      <c r="BP89">
        <f t="shared" si="118"/>
        <v>6</v>
      </c>
      <c r="BQ89">
        <v>70</v>
      </c>
      <c r="BR89" s="16">
        <f t="shared" si="128"/>
        <v>77221.04406692708</v>
      </c>
      <c r="BS89" s="16">
        <f t="shared" si="119"/>
        <v>64188.62453122491</v>
      </c>
      <c r="BT89" s="14">
        <f t="shared" si="120"/>
        <v>13032.419535702164</v>
      </c>
      <c r="BU89" s="14">
        <f t="shared" si="129"/>
        <v>7755263.096890082</v>
      </c>
      <c r="BV89" s="13"/>
      <c r="BW89" s="19">
        <f t="shared" si="132"/>
        <v>43800</v>
      </c>
      <c r="BX89">
        <f t="shared" si="121"/>
        <v>6</v>
      </c>
      <c r="BY89">
        <v>70</v>
      </c>
      <c r="BZ89" s="16">
        <f t="shared" si="133"/>
        <v>0</v>
      </c>
      <c r="CA89" s="16">
        <f t="shared" si="122"/>
        <v>0</v>
      </c>
      <c r="CB89" s="14">
        <f t="shared" si="123"/>
        <v>0</v>
      </c>
      <c r="CC89" s="14">
        <f t="shared" si="131"/>
        <v>0</v>
      </c>
      <c r="CD89" s="13"/>
      <c r="CE89" s="35">
        <v>86</v>
      </c>
      <c r="CF89" s="36">
        <v>0.023</v>
      </c>
      <c r="CG89" s="37">
        <v>0.023</v>
      </c>
      <c r="CH89" s="38">
        <v>0.00885</v>
      </c>
      <c r="CI89" s="36">
        <v>0.029</v>
      </c>
      <c r="CJ89" s="37">
        <v>0.03</v>
      </c>
      <c r="CK89" s="38">
        <v>0.00645</v>
      </c>
      <c r="CL89" s="39">
        <v>0.026</v>
      </c>
      <c r="CM89" s="39">
        <v>0.012</v>
      </c>
      <c r="CN89" s="39">
        <v>0.012</v>
      </c>
    </row>
    <row r="90" spans="35:92" ht="13.5">
      <c r="AI90" s="86"/>
      <c r="AJ90">
        <v>71</v>
      </c>
      <c r="AK90">
        <f t="shared" si="107"/>
        <v>6</v>
      </c>
      <c r="AL90">
        <f t="shared" si="108"/>
        <v>6</v>
      </c>
      <c r="AM90">
        <f t="shared" si="109"/>
        <v>6</v>
      </c>
      <c r="AN90" s="19">
        <f t="shared" si="125"/>
        <v>44044</v>
      </c>
      <c r="AO90" s="13">
        <f t="shared" si="126"/>
        <v>31</v>
      </c>
      <c r="AP90" s="15">
        <f t="shared" si="110"/>
        <v>0.1397336413473023</v>
      </c>
      <c r="AQ90">
        <f t="shared" si="111"/>
        <v>5198</v>
      </c>
      <c r="AR90">
        <f t="shared" si="112"/>
        <v>32</v>
      </c>
      <c r="AS90" s="20">
        <v>0.1</v>
      </c>
      <c r="AT90" s="14">
        <f t="shared" si="113"/>
        <v>166336</v>
      </c>
      <c r="AU90" s="14">
        <f t="shared" si="114"/>
        <v>16633</v>
      </c>
      <c r="AV90" s="14">
        <f t="shared" si="115"/>
        <v>0</v>
      </c>
      <c r="AW90" s="13">
        <f t="shared" si="116"/>
        <v>0</v>
      </c>
      <c r="AX90" s="13">
        <f t="shared" si="117"/>
        <v>0</v>
      </c>
      <c r="AY90" s="13">
        <f t="shared" si="127"/>
        <v>0</v>
      </c>
      <c r="BN90" s="13"/>
      <c r="BO90" s="19">
        <f t="shared" si="130"/>
        <v>44044</v>
      </c>
      <c r="BP90">
        <f t="shared" si="118"/>
        <v>6</v>
      </c>
      <c r="BQ90">
        <v>71</v>
      </c>
      <c r="BR90" s="16">
        <f t="shared" si="128"/>
        <v>77221.04406692709</v>
      </c>
      <c r="BS90" s="16">
        <f t="shared" si="119"/>
        <v>64295.6055721103</v>
      </c>
      <c r="BT90" s="14">
        <f t="shared" si="120"/>
        <v>12925.43849481679</v>
      </c>
      <c r="BU90" s="14">
        <f t="shared" si="129"/>
        <v>7690967.491317972</v>
      </c>
      <c r="BV90" s="13"/>
      <c r="BW90" s="19">
        <f t="shared" si="132"/>
        <v>43831</v>
      </c>
      <c r="BX90">
        <f t="shared" si="121"/>
        <v>6</v>
      </c>
      <c r="BY90">
        <v>71</v>
      </c>
      <c r="BZ90" s="16">
        <f t="shared" si="133"/>
        <v>0</v>
      </c>
      <c r="CA90" s="16">
        <f t="shared" si="122"/>
        <v>0</v>
      </c>
      <c r="CB90" s="14">
        <f t="shared" si="123"/>
        <v>0</v>
      </c>
      <c r="CC90" s="14">
        <f t="shared" si="131"/>
        <v>0</v>
      </c>
      <c r="CD90" s="13"/>
      <c r="CE90" s="35">
        <v>87</v>
      </c>
      <c r="CF90" s="36">
        <v>0.023</v>
      </c>
      <c r="CG90" s="37">
        <v>0.023</v>
      </c>
      <c r="CH90" s="38">
        <v>0.00864</v>
      </c>
      <c r="CI90" s="36">
        <v>0.029</v>
      </c>
      <c r="CJ90" s="37">
        <v>0.03</v>
      </c>
      <c r="CK90" s="38">
        <v>0.00627</v>
      </c>
      <c r="CL90" s="39">
        <v>0.026</v>
      </c>
      <c r="CM90" s="39">
        <v>0.012</v>
      </c>
      <c r="CN90" s="39">
        <v>0.012</v>
      </c>
    </row>
    <row r="91" spans="35:92" ht="13.5">
      <c r="AI91" s="154"/>
      <c r="AJ91">
        <v>72</v>
      </c>
      <c r="AK91">
        <f t="shared" si="107"/>
        <v>6</v>
      </c>
      <c r="AL91">
        <f t="shared" si="108"/>
        <v>6</v>
      </c>
      <c r="AM91">
        <f t="shared" si="109"/>
        <v>6</v>
      </c>
      <c r="AN91" s="19">
        <f t="shared" si="125"/>
        <v>44075</v>
      </c>
      <c r="AO91" s="13">
        <f t="shared" si="126"/>
        <v>30</v>
      </c>
      <c r="AP91" s="15">
        <f t="shared" si="110"/>
        <v>0.12905954374438336</v>
      </c>
      <c r="AQ91">
        <f t="shared" si="111"/>
        <v>4646</v>
      </c>
      <c r="AR91">
        <f t="shared" si="112"/>
        <v>32</v>
      </c>
      <c r="AS91" s="20">
        <v>0.1</v>
      </c>
      <c r="AT91" s="14">
        <f t="shared" si="113"/>
        <v>148672</v>
      </c>
      <c r="AU91" s="14">
        <f t="shared" si="114"/>
        <v>14867</v>
      </c>
      <c r="AV91" s="14">
        <f t="shared" si="115"/>
        <v>0</v>
      </c>
      <c r="AW91" s="13">
        <f t="shared" si="116"/>
        <v>24900</v>
      </c>
      <c r="AX91" s="13">
        <f t="shared" si="117"/>
        <v>0</v>
      </c>
      <c r="AY91" s="13">
        <f t="shared" si="127"/>
        <v>0</v>
      </c>
      <c r="BN91" s="13"/>
      <c r="BO91" s="19">
        <f t="shared" si="130"/>
        <v>44075</v>
      </c>
      <c r="BP91">
        <f t="shared" si="118"/>
        <v>6</v>
      </c>
      <c r="BQ91">
        <v>72</v>
      </c>
      <c r="BR91" s="16">
        <f t="shared" si="128"/>
        <v>77221.04406692708</v>
      </c>
      <c r="BS91" s="16">
        <f t="shared" si="119"/>
        <v>64402.76491473047</v>
      </c>
      <c r="BT91" s="14">
        <f t="shared" si="120"/>
        <v>12818.279152196603</v>
      </c>
      <c r="BU91" s="14">
        <f t="shared" si="129"/>
        <v>7626564.726403241</v>
      </c>
      <c r="BV91" s="13"/>
      <c r="BW91" s="19">
        <f t="shared" si="132"/>
        <v>43862</v>
      </c>
      <c r="BX91">
        <f t="shared" si="121"/>
        <v>6</v>
      </c>
      <c r="BY91">
        <v>72</v>
      </c>
      <c r="BZ91" s="16">
        <f t="shared" si="133"/>
        <v>0</v>
      </c>
      <c r="CA91" s="16">
        <f t="shared" si="122"/>
        <v>0</v>
      </c>
      <c r="CB91" s="14">
        <f t="shared" si="123"/>
        <v>0</v>
      </c>
      <c r="CC91" s="14">
        <f t="shared" si="131"/>
        <v>0</v>
      </c>
      <c r="CD91" s="13"/>
      <c r="CE91" s="35">
        <v>88</v>
      </c>
      <c r="CF91" s="36">
        <v>0.023</v>
      </c>
      <c r="CG91" s="37">
        <v>0.023</v>
      </c>
      <c r="CH91" s="38">
        <v>0.00844</v>
      </c>
      <c r="CI91" s="36">
        <v>0.028</v>
      </c>
      <c r="CJ91" s="37">
        <v>0.029</v>
      </c>
      <c r="CK91" s="38">
        <v>0.00627</v>
      </c>
      <c r="CL91" s="39">
        <v>0.026</v>
      </c>
      <c r="CM91" s="39">
        <v>0.012</v>
      </c>
      <c r="CN91" s="39">
        <v>0.012</v>
      </c>
    </row>
    <row r="92" spans="35:92" ht="13.5">
      <c r="AI92" s="50"/>
      <c r="AJ92">
        <v>73</v>
      </c>
      <c r="AK92">
        <f t="shared" si="107"/>
        <v>7</v>
      </c>
      <c r="AL92">
        <f t="shared" si="108"/>
        <v>7</v>
      </c>
      <c r="AM92">
        <f t="shared" si="109"/>
        <v>6</v>
      </c>
      <c r="AN92" s="19">
        <f t="shared" si="125"/>
        <v>44105</v>
      </c>
      <c r="AO92" s="13">
        <f t="shared" si="126"/>
        <v>31</v>
      </c>
      <c r="AP92" s="15">
        <f t="shared" si="110"/>
        <v>0.11875903955756659</v>
      </c>
      <c r="AQ92">
        <f t="shared" si="111"/>
        <v>4417</v>
      </c>
      <c r="AR92">
        <f t="shared" si="112"/>
        <v>32</v>
      </c>
      <c r="AS92" s="20">
        <v>0.1</v>
      </c>
      <c r="AT92" s="14">
        <f t="shared" si="113"/>
        <v>141344</v>
      </c>
      <c r="AU92" s="14">
        <f t="shared" si="114"/>
        <v>14134</v>
      </c>
      <c r="AV92" s="14">
        <f t="shared" si="115"/>
        <v>0</v>
      </c>
      <c r="AW92" s="13">
        <f t="shared" si="116"/>
        <v>0</v>
      </c>
      <c r="AX92" s="13">
        <f t="shared" si="117"/>
        <v>0</v>
      </c>
      <c r="AY92" s="13">
        <f t="shared" si="127"/>
        <v>0</v>
      </c>
      <c r="BN92" s="13"/>
      <c r="BO92" s="19">
        <f t="shared" si="130"/>
        <v>44105</v>
      </c>
      <c r="BP92">
        <f t="shared" si="118"/>
        <v>7</v>
      </c>
      <c r="BQ92">
        <v>73</v>
      </c>
      <c r="BR92" s="16">
        <f t="shared" si="128"/>
        <v>77221.04406692708</v>
      </c>
      <c r="BS92" s="16">
        <f t="shared" si="119"/>
        <v>64510.10285625502</v>
      </c>
      <c r="BT92" s="14">
        <f t="shared" si="120"/>
        <v>12710.941210672054</v>
      </c>
      <c r="BU92" s="14">
        <f t="shared" si="129"/>
        <v>7562054.623546986</v>
      </c>
      <c r="BV92" s="13"/>
      <c r="BW92" s="19">
        <f t="shared" si="132"/>
        <v>43891</v>
      </c>
      <c r="BX92">
        <f t="shared" si="121"/>
        <v>7</v>
      </c>
      <c r="BY92">
        <v>73</v>
      </c>
      <c r="BZ92" s="16">
        <f t="shared" si="133"/>
        <v>0</v>
      </c>
      <c r="CA92" s="16">
        <f t="shared" si="122"/>
        <v>0</v>
      </c>
      <c r="CB92" s="14">
        <f t="shared" si="123"/>
        <v>0</v>
      </c>
      <c r="CC92" s="14">
        <f t="shared" si="131"/>
        <v>0</v>
      </c>
      <c r="CD92" s="13"/>
      <c r="CE92" s="35">
        <v>89</v>
      </c>
      <c r="CF92" s="36">
        <v>0.022</v>
      </c>
      <c r="CG92" s="37">
        <v>0.022</v>
      </c>
      <c r="CH92" s="38">
        <v>0.00863</v>
      </c>
      <c r="CI92" s="36">
        <v>0.028</v>
      </c>
      <c r="CJ92" s="37">
        <v>0.029</v>
      </c>
      <c r="CK92" s="38">
        <v>0.0062</v>
      </c>
      <c r="CL92" s="39">
        <v>0.026</v>
      </c>
      <c r="CM92" s="39">
        <v>0.012</v>
      </c>
      <c r="CN92" s="39">
        <v>0.012</v>
      </c>
    </row>
    <row r="93" spans="35:92" ht="13.5">
      <c r="AI93" s="50"/>
      <c r="AJ93">
        <v>74</v>
      </c>
      <c r="AK93">
        <f t="shared" si="107"/>
        <v>7</v>
      </c>
      <c r="AL93">
        <f t="shared" si="108"/>
        <v>7</v>
      </c>
      <c r="AM93">
        <f t="shared" si="109"/>
        <v>6</v>
      </c>
      <c r="AN93" s="19">
        <f t="shared" si="125"/>
        <v>44136</v>
      </c>
      <c r="AO93" s="13">
        <f t="shared" si="126"/>
        <v>30</v>
      </c>
      <c r="AP93" s="15">
        <f t="shared" si="110"/>
        <v>0.10910383308947173</v>
      </c>
      <c r="AQ93">
        <f t="shared" si="111"/>
        <v>3927</v>
      </c>
      <c r="AR93">
        <f t="shared" si="112"/>
        <v>32</v>
      </c>
      <c r="AS93" s="20">
        <v>0.1</v>
      </c>
      <c r="AT93" s="14">
        <f t="shared" si="113"/>
        <v>125664</v>
      </c>
      <c r="AU93" s="14">
        <f t="shared" si="114"/>
        <v>12566</v>
      </c>
      <c r="AV93" s="14">
        <f t="shared" si="115"/>
        <v>0</v>
      </c>
      <c r="AW93" s="13">
        <f t="shared" si="116"/>
        <v>0</v>
      </c>
      <c r="AX93" s="13">
        <f t="shared" si="117"/>
        <v>12300</v>
      </c>
      <c r="AY93" s="13">
        <f t="shared" si="127"/>
        <v>0</v>
      </c>
      <c r="BN93" s="13"/>
      <c r="BO93" s="19">
        <f t="shared" si="130"/>
        <v>44136</v>
      </c>
      <c r="BP93">
        <f t="shared" si="118"/>
        <v>7</v>
      </c>
      <c r="BQ93">
        <v>74</v>
      </c>
      <c r="BR93" s="16">
        <f t="shared" si="128"/>
        <v>77221.04406692708</v>
      </c>
      <c r="BS93" s="16">
        <f t="shared" si="119"/>
        <v>64617.61969434879</v>
      </c>
      <c r="BT93" s="14">
        <f t="shared" si="120"/>
        <v>12603.424372578294</v>
      </c>
      <c r="BU93" s="14">
        <f t="shared" si="129"/>
        <v>7497437.0038526375</v>
      </c>
      <c r="BV93" s="13"/>
      <c r="BW93" s="19">
        <f t="shared" si="132"/>
        <v>43922</v>
      </c>
      <c r="BX93">
        <f t="shared" si="121"/>
        <v>7</v>
      </c>
      <c r="BY93">
        <v>74</v>
      </c>
      <c r="BZ93" s="16">
        <f t="shared" si="133"/>
        <v>0</v>
      </c>
      <c r="CA93" s="16">
        <f t="shared" si="122"/>
        <v>0</v>
      </c>
      <c r="CB93" s="14">
        <f t="shared" si="123"/>
        <v>0</v>
      </c>
      <c r="CC93" s="14">
        <f t="shared" si="131"/>
        <v>0</v>
      </c>
      <c r="CD93" s="13"/>
      <c r="CE93" s="35">
        <v>90</v>
      </c>
      <c r="CF93" s="36">
        <v>0.022</v>
      </c>
      <c r="CG93" s="37">
        <v>0.022</v>
      </c>
      <c r="CH93" s="38">
        <v>0.00844</v>
      </c>
      <c r="CI93" s="36">
        <v>0.028</v>
      </c>
      <c r="CJ93" s="37">
        <v>0.029</v>
      </c>
      <c r="CK93" s="38">
        <v>0.00603</v>
      </c>
      <c r="CL93" s="39">
        <v>0.025</v>
      </c>
      <c r="CM93" s="39">
        <v>0.012</v>
      </c>
      <c r="CN93" s="39">
        <v>0.012</v>
      </c>
    </row>
    <row r="94" spans="35:92" ht="13.5">
      <c r="AI94" s="155"/>
      <c r="AJ94">
        <v>75</v>
      </c>
      <c r="AK94">
        <f t="shared" si="107"/>
        <v>7</v>
      </c>
      <c r="AL94">
        <f t="shared" si="108"/>
        <v>7</v>
      </c>
      <c r="AM94">
        <f t="shared" si="109"/>
        <v>6</v>
      </c>
      <c r="AN94" s="19">
        <f t="shared" si="125"/>
        <v>44166</v>
      </c>
      <c r="AO94" s="13">
        <f t="shared" si="126"/>
        <v>31</v>
      </c>
      <c r="AP94" s="15">
        <f t="shared" si="110"/>
        <v>0.08882789950647256</v>
      </c>
      <c r="AQ94">
        <f t="shared" si="111"/>
        <v>3304</v>
      </c>
      <c r="AR94">
        <f t="shared" si="112"/>
        <v>32</v>
      </c>
      <c r="AS94" s="20">
        <v>0.1</v>
      </c>
      <c r="AT94" s="14">
        <f t="shared" si="113"/>
        <v>105728</v>
      </c>
      <c r="AU94" s="14">
        <f t="shared" si="114"/>
        <v>10572</v>
      </c>
      <c r="AV94" s="14">
        <f t="shared" si="115"/>
        <v>0</v>
      </c>
      <c r="AW94" s="13">
        <f t="shared" si="116"/>
        <v>24900</v>
      </c>
      <c r="AX94" s="13">
        <f t="shared" si="117"/>
        <v>0</v>
      </c>
      <c r="AY94" s="13">
        <f t="shared" si="127"/>
        <v>0</v>
      </c>
      <c r="BN94" s="13"/>
      <c r="BO94" s="19">
        <f t="shared" si="130"/>
        <v>44166</v>
      </c>
      <c r="BP94">
        <f t="shared" si="118"/>
        <v>7</v>
      </c>
      <c r="BQ94">
        <v>75</v>
      </c>
      <c r="BR94" s="16">
        <f t="shared" si="128"/>
        <v>77221.04406692708</v>
      </c>
      <c r="BS94" s="16">
        <f t="shared" si="119"/>
        <v>64725.315727172696</v>
      </c>
      <c r="BT94" s="14">
        <f t="shared" si="120"/>
        <v>12495.728339754378</v>
      </c>
      <c r="BU94" s="14">
        <f t="shared" si="129"/>
        <v>7432711.688125465</v>
      </c>
      <c r="BV94" s="13"/>
      <c r="BW94" s="19">
        <f t="shared" si="132"/>
        <v>43952</v>
      </c>
      <c r="BX94">
        <f t="shared" si="121"/>
        <v>7</v>
      </c>
      <c r="BY94">
        <v>75</v>
      </c>
      <c r="BZ94" s="16">
        <f t="shared" si="133"/>
        <v>0</v>
      </c>
      <c r="CA94" s="16">
        <f t="shared" si="122"/>
        <v>0</v>
      </c>
      <c r="CB94" s="14">
        <f t="shared" si="123"/>
        <v>0</v>
      </c>
      <c r="CC94" s="14">
        <f t="shared" si="131"/>
        <v>0</v>
      </c>
      <c r="CD94" s="13"/>
      <c r="CE94" s="35">
        <v>91</v>
      </c>
      <c r="CF94" s="36">
        <v>0.022</v>
      </c>
      <c r="CG94" s="37">
        <v>0.022</v>
      </c>
      <c r="CH94" s="38">
        <v>0.00825</v>
      </c>
      <c r="CI94" s="36">
        <v>0.027</v>
      </c>
      <c r="CJ94" s="37">
        <v>0.027</v>
      </c>
      <c r="CK94" s="38">
        <v>0.00649</v>
      </c>
      <c r="CL94" s="39">
        <v>0.025</v>
      </c>
      <c r="CM94" s="39">
        <v>0.011</v>
      </c>
      <c r="CN94" s="39">
        <v>0.011</v>
      </c>
    </row>
    <row r="95" spans="35:92" ht="13.5">
      <c r="AI95" s="154"/>
      <c r="AJ95">
        <v>76</v>
      </c>
      <c r="AK95">
        <f t="shared" si="107"/>
        <v>7</v>
      </c>
      <c r="AL95">
        <f t="shared" si="108"/>
        <v>7</v>
      </c>
      <c r="AM95">
        <f t="shared" si="109"/>
        <v>6</v>
      </c>
      <c r="AN95" s="19">
        <f t="shared" si="125"/>
        <v>44197</v>
      </c>
      <c r="AO95" s="13">
        <f t="shared" si="126"/>
        <v>31</v>
      </c>
      <c r="AP95" s="15">
        <f t="shared" si="110"/>
        <v>0.09944862662137689</v>
      </c>
      <c r="AQ95">
        <f t="shared" si="111"/>
        <v>3699</v>
      </c>
      <c r="AR95">
        <f t="shared" si="112"/>
        <v>32</v>
      </c>
      <c r="AS95" s="20">
        <v>0.1</v>
      </c>
      <c r="AT95" s="14">
        <f t="shared" si="113"/>
        <v>118368</v>
      </c>
      <c r="AU95" s="14">
        <f t="shared" si="114"/>
        <v>11836</v>
      </c>
      <c r="AV95" s="14">
        <f t="shared" si="115"/>
        <v>0</v>
      </c>
      <c r="AW95" s="13">
        <f t="shared" si="116"/>
        <v>0</v>
      </c>
      <c r="AX95" s="13">
        <f t="shared" si="117"/>
        <v>0</v>
      </c>
      <c r="AY95" s="13">
        <f t="shared" si="127"/>
        <v>0</v>
      </c>
      <c r="BN95" s="13"/>
      <c r="BO95" s="19">
        <f t="shared" si="130"/>
        <v>44197</v>
      </c>
      <c r="BP95">
        <f t="shared" si="118"/>
        <v>7</v>
      </c>
      <c r="BQ95">
        <v>76</v>
      </c>
      <c r="BR95" s="16">
        <f t="shared" si="128"/>
        <v>77221.04406692708</v>
      </c>
      <c r="BS95" s="16">
        <f t="shared" si="119"/>
        <v>64833.191253384655</v>
      </c>
      <c r="BT95" s="14">
        <f t="shared" si="120"/>
        <v>12387.852813542428</v>
      </c>
      <c r="BU95" s="14">
        <f t="shared" si="129"/>
        <v>7367878.4968720805</v>
      </c>
      <c r="BV95" s="13"/>
      <c r="BW95" s="19">
        <f t="shared" si="132"/>
        <v>43983</v>
      </c>
      <c r="BX95">
        <f t="shared" si="121"/>
        <v>7</v>
      </c>
      <c r="BY95">
        <v>76</v>
      </c>
      <c r="BZ95" s="16">
        <f t="shared" si="133"/>
        <v>0</v>
      </c>
      <c r="CA95" s="16">
        <f t="shared" si="122"/>
        <v>0</v>
      </c>
      <c r="CB95" s="14">
        <f t="shared" si="123"/>
        <v>0</v>
      </c>
      <c r="CC95" s="14">
        <f t="shared" si="131"/>
        <v>0</v>
      </c>
      <c r="CD95" s="13"/>
      <c r="CE95" s="35">
        <v>92</v>
      </c>
      <c r="CF95" s="36">
        <v>0.022</v>
      </c>
      <c r="CG95" s="37">
        <v>0.022</v>
      </c>
      <c r="CH95" s="38">
        <v>0.00807</v>
      </c>
      <c r="CI95" s="36">
        <v>0.027</v>
      </c>
      <c r="CJ95" s="37">
        <v>0.027</v>
      </c>
      <c r="CK95" s="38">
        <v>0.00632</v>
      </c>
      <c r="CL95" s="39">
        <v>0.025</v>
      </c>
      <c r="CM95" s="39">
        <v>0.011</v>
      </c>
      <c r="CN95" s="39">
        <v>0.011</v>
      </c>
    </row>
    <row r="96" spans="35:92" ht="13.5">
      <c r="AI96" s="155"/>
      <c r="AJ96">
        <v>77</v>
      </c>
      <c r="AK96">
        <f t="shared" si="107"/>
        <v>7</v>
      </c>
      <c r="AL96">
        <f t="shared" si="108"/>
        <v>7</v>
      </c>
      <c r="AM96">
        <f t="shared" si="109"/>
        <v>6</v>
      </c>
      <c r="AN96" s="19">
        <f t="shared" si="125"/>
        <v>44228</v>
      </c>
      <c r="AO96" s="13">
        <f t="shared" si="126"/>
        <v>28</v>
      </c>
      <c r="AP96" s="15">
        <f t="shared" si="110"/>
        <v>0.10910383308947173</v>
      </c>
      <c r="AQ96">
        <f t="shared" si="111"/>
        <v>3665</v>
      </c>
      <c r="AR96">
        <f t="shared" si="112"/>
        <v>32</v>
      </c>
      <c r="AS96" s="20">
        <v>0.1</v>
      </c>
      <c r="AT96" s="14">
        <f t="shared" si="113"/>
        <v>117280</v>
      </c>
      <c r="AU96" s="14">
        <f t="shared" si="114"/>
        <v>11728</v>
      </c>
      <c r="AV96" s="14">
        <f t="shared" si="115"/>
        <v>0</v>
      </c>
      <c r="AW96" s="13">
        <f t="shared" si="116"/>
        <v>24900</v>
      </c>
      <c r="AX96" s="13">
        <f t="shared" si="117"/>
        <v>0</v>
      </c>
      <c r="AY96" s="13">
        <f t="shared" si="127"/>
        <v>0</v>
      </c>
      <c r="BN96" s="13"/>
      <c r="BO96" s="19">
        <f t="shared" si="130"/>
        <v>44228</v>
      </c>
      <c r="BP96">
        <f t="shared" si="118"/>
        <v>7</v>
      </c>
      <c r="BQ96">
        <v>77</v>
      </c>
      <c r="BR96" s="16">
        <f t="shared" si="128"/>
        <v>77221.04406692709</v>
      </c>
      <c r="BS96" s="16">
        <f t="shared" si="119"/>
        <v>64941.2465721403</v>
      </c>
      <c r="BT96" s="14">
        <f t="shared" si="120"/>
        <v>12279.797494786786</v>
      </c>
      <c r="BU96" s="14">
        <f t="shared" si="129"/>
        <v>7302937.25029994</v>
      </c>
      <c r="BV96" s="13"/>
      <c r="BW96" s="19">
        <f t="shared" si="132"/>
        <v>44013</v>
      </c>
      <c r="BX96">
        <f t="shared" si="121"/>
        <v>7</v>
      </c>
      <c r="BY96">
        <v>77</v>
      </c>
      <c r="BZ96" s="16">
        <f t="shared" si="133"/>
        <v>0</v>
      </c>
      <c r="CA96" s="16">
        <f t="shared" si="122"/>
        <v>0</v>
      </c>
      <c r="CB96" s="14">
        <f t="shared" si="123"/>
        <v>0</v>
      </c>
      <c r="CC96" s="14">
        <f t="shared" si="131"/>
        <v>0</v>
      </c>
      <c r="CD96" s="13"/>
      <c r="CE96" s="35">
        <v>93</v>
      </c>
      <c r="CF96" s="36">
        <v>0.022</v>
      </c>
      <c r="CG96" s="37">
        <v>0.022</v>
      </c>
      <c r="CH96" s="38">
        <v>0.0079</v>
      </c>
      <c r="CI96" s="36">
        <v>0.027</v>
      </c>
      <c r="CJ96" s="37">
        <v>0.027</v>
      </c>
      <c r="CK96" s="38">
        <v>0.00615</v>
      </c>
      <c r="CL96" s="39">
        <v>0.025</v>
      </c>
      <c r="CM96" s="39">
        <v>0.011</v>
      </c>
      <c r="CN96" s="39">
        <v>0.011</v>
      </c>
    </row>
    <row r="97" spans="35:92" ht="13.5">
      <c r="AI97" s="85"/>
      <c r="AJ97">
        <v>78</v>
      </c>
      <c r="AK97">
        <f t="shared" si="107"/>
        <v>7</v>
      </c>
      <c r="AL97">
        <f t="shared" si="108"/>
        <v>7</v>
      </c>
      <c r="AM97">
        <f t="shared" si="109"/>
        <v>6</v>
      </c>
      <c r="AN97" s="19">
        <f t="shared" si="125"/>
        <v>44256</v>
      </c>
      <c r="AO97" s="13">
        <f t="shared" si="126"/>
        <v>31</v>
      </c>
      <c r="AP97" s="15">
        <f t="shared" si="110"/>
        <v>0.12841424602566143</v>
      </c>
      <c r="AQ97">
        <f t="shared" si="111"/>
        <v>4777</v>
      </c>
      <c r="AR97">
        <f t="shared" si="112"/>
        <v>32</v>
      </c>
      <c r="AS97" s="20">
        <v>0.1</v>
      </c>
      <c r="AT97" s="14">
        <f t="shared" si="113"/>
        <v>152864</v>
      </c>
      <c r="AU97" s="14">
        <f t="shared" si="114"/>
        <v>15286</v>
      </c>
      <c r="AV97" s="14">
        <f t="shared" si="115"/>
        <v>0</v>
      </c>
      <c r="AW97" s="13">
        <f t="shared" si="116"/>
        <v>0</v>
      </c>
      <c r="AX97" s="13">
        <f t="shared" si="117"/>
        <v>0</v>
      </c>
      <c r="AY97" s="13">
        <f t="shared" si="127"/>
        <v>0</v>
      </c>
      <c r="BN97" s="13"/>
      <c r="BO97" s="19">
        <f t="shared" si="130"/>
        <v>44256</v>
      </c>
      <c r="BP97">
        <f t="shared" si="118"/>
        <v>7</v>
      </c>
      <c r="BQ97">
        <v>78</v>
      </c>
      <c r="BR97" s="16">
        <f t="shared" si="128"/>
        <v>77221.04406692708</v>
      </c>
      <c r="BS97" s="16">
        <f t="shared" si="119"/>
        <v>65049.48198309386</v>
      </c>
      <c r="BT97" s="14">
        <f t="shared" si="120"/>
        <v>12171.562083833218</v>
      </c>
      <c r="BU97" s="14">
        <f t="shared" si="129"/>
        <v>7237887.768316846</v>
      </c>
      <c r="BV97" s="13"/>
      <c r="BW97" s="19">
        <f t="shared" si="132"/>
        <v>44044</v>
      </c>
      <c r="BX97">
        <f t="shared" si="121"/>
        <v>7</v>
      </c>
      <c r="BY97">
        <v>78</v>
      </c>
      <c r="BZ97" s="16">
        <f t="shared" si="133"/>
        <v>0</v>
      </c>
      <c r="CA97" s="16">
        <f t="shared" si="122"/>
        <v>0</v>
      </c>
      <c r="CB97" s="14">
        <f t="shared" si="123"/>
        <v>0</v>
      </c>
      <c r="CC97" s="14">
        <f t="shared" si="131"/>
        <v>0</v>
      </c>
      <c r="CD97" s="13"/>
      <c r="CE97" s="35">
        <v>94</v>
      </c>
      <c r="CF97" s="36">
        <v>0.021</v>
      </c>
      <c r="CG97" s="37">
        <v>0.021</v>
      </c>
      <c r="CH97" s="38">
        <v>0.00807</v>
      </c>
      <c r="CI97" s="36">
        <v>0.027</v>
      </c>
      <c r="CJ97" s="37">
        <v>0.027</v>
      </c>
      <c r="CK97" s="38">
        <v>0.00598</v>
      </c>
      <c r="CL97" s="39">
        <v>0.024</v>
      </c>
      <c r="CM97" s="39">
        <v>0.011</v>
      </c>
      <c r="CN97" s="39">
        <v>0.011</v>
      </c>
    </row>
    <row r="98" spans="35:92" ht="13.5">
      <c r="AI98" s="85"/>
      <c r="AJ98">
        <v>79</v>
      </c>
      <c r="AK98">
        <f t="shared" si="107"/>
        <v>7</v>
      </c>
      <c r="AL98">
        <f t="shared" si="108"/>
        <v>7</v>
      </c>
      <c r="AM98">
        <f t="shared" si="109"/>
        <v>7</v>
      </c>
      <c r="AN98" s="19">
        <f t="shared" si="125"/>
        <v>44287</v>
      </c>
      <c r="AO98" s="13">
        <f t="shared" si="126"/>
        <v>30</v>
      </c>
      <c r="AP98" s="15">
        <f t="shared" si="110"/>
        <v>0.1486901796086606</v>
      </c>
      <c r="AQ98">
        <f t="shared" si="111"/>
        <v>5352</v>
      </c>
      <c r="AR98">
        <f t="shared" si="112"/>
        <v>32</v>
      </c>
      <c r="AS98" s="20">
        <v>0.1</v>
      </c>
      <c r="AT98" s="14">
        <f t="shared" si="113"/>
        <v>171264</v>
      </c>
      <c r="AU98" s="14">
        <f t="shared" si="114"/>
        <v>17126</v>
      </c>
      <c r="AV98" s="14">
        <f t="shared" si="115"/>
        <v>87000</v>
      </c>
      <c r="AW98" s="13">
        <f t="shared" si="116"/>
        <v>0</v>
      </c>
      <c r="AX98" s="13">
        <f t="shared" si="117"/>
        <v>0</v>
      </c>
      <c r="AY98" s="13">
        <f t="shared" si="127"/>
        <v>70000</v>
      </c>
      <c r="BN98" s="13"/>
      <c r="BO98" s="19">
        <f t="shared" si="130"/>
        <v>44287</v>
      </c>
      <c r="BP98">
        <f t="shared" si="118"/>
        <v>7</v>
      </c>
      <c r="BQ98">
        <v>79</v>
      </c>
      <c r="BR98" s="16">
        <f t="shared" si="128"/>
        <v>77221.04406692708</v>
      </c>
      <c r="BS98" s="16">
        <f t="shared" si="119"/>
        <v>65157.897786399015</v>
      </c>
      <c r="BT98" s="14">
        <f t="shared" si="120"/>
        <v>12063.146280528063</v>
      </c>
      <c r="BU98" s="14">
        <f t="shared" si="129"/>
        <v>7172729.870530447</v>
      </c>
      <c r="BV98" s="13"/>
      <c r="BW98" s="19">
        <f t="shared" si="132"/>
        <v>44075</v>
      </c>
      <c r="BX98">
        <f t="shared" si="121"/>
        <v>7</v>
      </c>
      <c r="BY98">
        <v>79</v>
      </c>
      <c r="BZ98" s="16">
        <f t="shared" si="133"/>
        <v>0</v>
      </c>
      <c r="CA98" s="16">
        <f t="shared" si="122"/>
        <v>0</v>
      </c>
      <c r="CB98" s="14">
        <f t="shared" si="123"/>
        <v>0</v>
      </c>
      <c r="CC98" s="14">
        <f t="shared" si="131"/>
        <v>0</v>
      </c>
      <c r="CD98" s="13"/>
      <c r="CE98" s="35">
        <v>95</v>
      </c>
      <c r="CF98" s="36">
        <v>0.021</v>
      </c>
      <c r="CG98" s="37">
        <v>0.021</v>
      </c>
      <c r="CH98" s="38">
        <v>0.0079</v>
      </c>
      <c r="CI98" s="36">
        <v>0.026</v>
      </c>
      <c r="CJ98" s="37">
        <v>0.027</v>
      </c>
      <c r="CK98" s="38">
        <v>0.00594</v>
      </c>
      <c r="CL98" s="39">
        <v>0.024</v>
      </c>
      <c r="CM98" s="39">
        <v>0.011</v>
      </c>
      <c r="CN98" s="39">
        <v>0.011</v>
      </c>
    </row>
    <row r="99" spans="35:92" ht="13.5">
      <c r="AI99" s="85"/>
      <c r="AJ99">
        <v>80</v>
      </c>
      <c r="AK99">
        <f t="shared" si="107"/>
        <v>7</v>
      </c>
      <c r="AL99">
        <f t="shared" si="108"/>
        <v>7</v>
      </c>
      <c r="AM99">
        <f t="shared" si="109"/>
        <v>7</v>
      </c>
      <c r="AN99" s="19">
        <f t="shared" si="125"/>
        <v>44317</v>
      </c>
      <c r="AO99" s="13">
        <f t="shared" si="126"/>
        <v>31</v>
      </c>
      <c r="AP99" s="15">
        <f t="shared" si="110"/>
        <v>0.1583453860767554</v>
      </c>
      <c r="AQ99">
        <f t="shared" si="111"/>
        <v>5890</v>
      </c>
      <c r="AR99">
        <f t="shared" si="112"/>
        <v>32</v>
      </c>
      <c r="AS99" s="20">
        <v>0.1</v>
      </c>
      <c r="AT99" s="14">
        <f t="shared" si="113"/>
        <v>188480</v>
      </c>
      <c r="AU99" s="14">
        <f t="shared" si="114"/>
        <v>18848</v>
      </c>
      <c r="AV99" s="14">
        <f t="shared" si="115"/>
        <v>0</v>
      </c>
      <c r="AW99" s="13">
        <f t="shared" si="116"/>
        <v>0</v>
      </c>
      <c r="AX99" s="13">
        <f t="shared" si="117"/>
        <v>0</v>
      </c>
      <c r="AY99" s="13">
        <f t="shared" si="127"/>
        <v>0</v>
      </c>
      <c r="BN99" s="13"/>
      <c r="BO99" s="19">
        <f t="shared" si="130"/>
        <v>44317</v>
      </c>
      <c r="BP99">
        <f t="shared" si="118"/>
        <v>7</v>
      </c>
      <c r="BQ99">
        <v>80</v>
      </c>
      <c r="BR99" s="16">
        <f t="shared" si="128"/>
        <v>77221.04406692709</v>
      </c>
      <c r="BS99" s="16">
        <f t="shared" si="119"/>
        <v>65266.49428270969</v>
      </c>
      <c r="BT99" s="14">
        <f t="shared" si="120"/>
        <v>11954.549784217397</v>
      </c>
      <c r="BU99" s="14">
        <f t="shared" si="129"/>
        <v>7107463.376247738</v>
      </c>
      <c r="BV99" s="13"/>
      <c r="BW99" s="19">
        <f t="shared" si="132"/>
        <v>44105</v>
      </c>
      <c r="BX99">
        <f t="shared" si="121"/>
        <v>7</v>
      </c>
      <c r="BY99">
        <v>80</v>
      </c>
      <c r="BZ99" s="16">
        <f t="shared" si="133"/>
        <v>0</v>
      </c>
      <c r="CA99" s="16">
        <f t="shared" si="122"/>
        <v>0</v>
      </c>
      <c r="CB99" s="14">
        <f t="shared" si="123"/>
        <v>0</v>
      </c>
      <c r="CC99" s="14">
        <f t="shared" si="131"/>
        <v>0</v>
      </c>
      <c r="CD99" s="13"/>
      <c r="CE99" s="35">
        <v>96</v>
      </c>
      <c r="CF99" s="36">
        <v>0.021</v>
      </c>
      <c r="CG99" s="37">
        <v>0.021</v>
      </c>
      <c r="CH99" s="38">
        <v>0.00773</v>
      </c>
      <c r="CI99" s="36">
        <v>0.026</v>
      </c>
      <c r="CJ99" s="37">
        <v>0.027</v>
      </c>
      <c r="CK99" s="38">
        <v>0.00578</v>
      </c>
      <c r="CL99" s="39">
        <v>0.024</v>
      </c>
      <c r="CM99" s="39">
        <v>0.011</v>
      </c>
      <c r="CN99" s="39">
        <v>0.011</v>
      </c>
    </row>
    <row r="100" spans="36:92" ht="13.5">
      <c r="AJ100">
        <v>81</v>
      </c>
      <c r="AK100">
        <f t="shared" si="107"/>
        <v>7</v>
      </c>
      <c r="AL100">
        <f t="shared" si="108"/>
        <v>7</v>
      </c>
      <c r="AM100">
        <f t="shared" si="109"/>
        <v>7</v>
      </c>
      <c r="AN100" s="19">
        <f t="shared" si="125"/>
        <v>44348</v>
      </c>
      <c r="AO100" s="13">
        <f t="shared" si="126"/>
        <v>30</v>
      </c>
      <c r="AP100" s="15">
        <f t="shared" si="110"/>
        <v>0.1486901796086606</v>
      </c>
      <c r="AQ100">
        <f t="shared" si="111"/>
        <v>5352</v>
      </c>
      <c r="AR100">
        <f t="shared" si="112"/>
        <v>32</v>
      </c>
      <c r="AS100" s="20">
        <v>0.1</v>
      </c>
      <c r="AT100" s="14">
        <f t="shared" si="113"/>
        <v>171264</v>
      </c>
      <c r="AU100" s="14">
        <f t="shared" si="114"/>
        <v>17126</v>
      </c>
      <c r="AV100" s="14">
        <f t="shared" si="115"/>
        <v>0</v>
      </c>
      <c r="AW100" s="13">
        <f t="shared" si="116"/>
        <v>0</v>
      </c>
      <c r="AX100" s="13">
        <f t="shared" si="117"/>
        <v>0</v>
      </c>
      <c r="AY100" s="13">
        <f t="shared" si="127"/>
        <v>0</v>
      </c>
      <c r="BN100" s="13"/>
      <c r="BO100" s="19">
        <f t="shared" si="130"/>
        <v>44348</v>
      </c>
      <c r="BP100">
        <f t="shared" si="118"/>
        <v>7</v>
      </c>
      <c r="BQ100">
        <v>81</v>
      </c>
      <c r="BR100" s="16">
        <f t="shared" si="128"/>
        <v>77221.04406692708</v>
      </c>
      <c r="BS100" s="16">
        <f t="shared" si="119"/>
        <v>65375.271773180866</v>
      </c>
      <c r="BT100" s="14">
        <f t="shared" si="120"/>
        <v>11845.772293746213</v>
      </c>
      <c r="BU100" s="14">
        <f t="shared" si="129"/>
        <v>7042088.104474557</v>
      </c>
      <c r="BV100" s="13"/>
      <c r="BW100" s="19">
        <f t="shared" si="132"/>
        <v>44136</v>
      </c>
      <c r="BX100">
        <f t="shared" si="121"/>
        <v>7</v>
      </c>
      <c r="BY100">
        <v>81</v>
      </c>
      <c r="BZ100" s="16">
        <f t="shared" si="133"/>
        <v>0</v>
      </c>
      <c r="CA100" s="16">
        <f t="shared" si="122"/>
        <v>0</v>
      </c>
      <c r="CB100" s="14">
        <f t="shared" si="123"/>
        <v>0</v>
      </c>
      <c r="CC100" s="14">
        <f t="shared" si="131"/>
        <v>0</v>
      </c>
      <c r="CD100" s="13"/>
      <c r="CE100" s="35">
        <v>97</v>
      </c>
      <c r="CF100" s="36">
        <v>0.021</v>
      </c>
      <c r="CG100" s="37">
        <v>0.021</v>
      </c>
      <c r="CH100" s="38">
        <v>0.00757</v>
      </c>
      <c r="CI100" s="36">
        <v>0.026</v>
      </c>
      <c r="CJ100" s="37">
        <v>0.027</v>
      </c>
      <c r="CK100" s="38">
        <v>0.00563</v>
      </c>
      <c r="CL100" s="39">
        <v>0.023</v>
      </c>
      <c r="CM100" s="39">
        <v>0.011</v>
      </c>
      <c r="CN100" s="39">
        <v>0.011</v>
      </c>
    </row>
    <row r="101" spans="36:92" ht="13.5">
      <c r="AJ101">
        <v>82</v>
      </c>
      <c r="AK101">
        <f t="shared" si="107"/>
        <v>7</v>
      </c>
      <c r="AL101">
        <f t="shared" si="108"/>
        <v>7</v>
      </c>
      <c r="AM101">
        <f t="shared" si="109"/>
        <v>7</v>
      </c>
      <c r="AN101" s="19">
        <f t="shared" si="125"/>
        <v>44378</v>
      </c>
      <c r="AO101" s="13">
        <f t="shared" si="126"/>
        <v>31</v>
      </c>
      <c r="AP101" s="15">
        <f t="shared" si="110"/>
        <v>0.12841424602566143</v>
      </c>
      <c r="AQ101">
        <f t="shared" si="111"/>
        <v>4777</v>
      </c>
      <c r="AR101">
        <f t="shared" si="112"/>
        <v>32</v>
      </c>
      <c r="AS101" s="20">
        <v>0.1</v>
      </c>
      <c r="AT101" s="14">
        <f t="shared" si="113"/>
        <v>152864</v>
      </c>
      <c r="AU101" s="14">
        <f t="shared" si="114"/>
        <v>15286</v>
      </c>
      <c r="AV101" s="14">
        <f t="shared" si="115"/>
        <v>0</v>
      </c>
      <c r="AW101" s="13">
        <f t="shared" si="116"/>
        <v>21750</v>
      </c>
      <c r="AX101" s="13">
        <f t="shared" si="117"/>
        <v>0</v>
      </c>
      <c r="AY101" s="13">
        <f t="shared" si="127"/>
        <v>0</v>
      </c>
      <c r="BN101" s="13"/>
      <c r="BO101" s="19">
        <f t="shared" si="130"/>
        <v>44378</v>
      </c>
      <c r="BP101">
        <f t="shared" si="118"/>
        <v>7</v>
      </c>
      <c r="BQ101">
        <v>82</v>
      </c>
      <c r="BR101" s="16">
        <f t="shared" si="128"/>
        <v>77221.04406692709</v>
      </c>
      <c r="BS101" s="16">
        <f t="shared" si="119"/>
        <v>65484.230559469506</v>
      </c>
      <c r="BT101" s="14">
        <f t="shared" si="120"/>
        <v>11736.813507457578</v>
      </c>
      <c r="BU101" s="14">
        <f t="shared" si="129"/>
        <v>6976603.873915087</v>
      </c>
      <c r="BV101" s="13"/>
      <c r="BW101" s="19">
        <f t="shared" si="132"/>
        <v>44166</v>
      </c>
      <c r="BX101">
        <f t="shared" si="121"/>
        <v>7</v>
      </c>
      <c r="BY101">
        <v>82</v>
      </c>
      <c r="BZ101" s="16">
        <f t="shared" si="133"/>
        <v>0</v>
      </c>
      <c r="CA101" s="16">
        <f t="shared" si="122"/>
        <v>0</v>
      </c>
      <c r="CB101" s="14">
        <f t="shared" si="123"/>
        <v>0</v>
      </c>
      <c r="CC101" s="14">
        <f t="shared" si="131"/>
        <v>0</v>
      </c>
      <c r="CD101" s="13"/>
      <c r="CE101" s="35">
        <v>98</v>
      </c>
      <c r="CF101" s="36">
        <v>0.02</v>
      </c>
      <c r="CG101" s="37">
        <v>0.02</v>
      </c>
      <c r="CH101" s="38">
        <v>0.00773</v>
      </c>
      <c r="CI101" s="36">
        <v>0.026</v>
      </c>
      <c r="CJ101" s="37">
        <v>0.027</v>
      </c>
      <c r="CK101" s="38">
        <v>0.00549</v>
      </c>
      <c r="CL101" s="39">
        <v>0.023</v>
      </c>
      <c r="CM101" s="39">
        <v>0.011</v>
      </c>
      <c r="CN101" s="39">
        <v>0.011</v>
      </c>
    </row>
    <row r="102" spans="36:92" ht="13.5">
      <c r="AJ102">
        <v>83</v>
      </c>
      <c r="AK102">
        <f t="shared" si="107"/>
        <v>7</v>
      </c>
      <c r="AL102">
        <f t="shared" si="108"/>
        <v>7</v>
      </c>
      <c r="AM102">
        <f t="shared" si="109"/>
        <v>7</v>
      </c>
      <c r="AN102" s="19">
        <f t="shared" si="125"/>
        <v>44409</v>
      </c>
      <c r="AO102" s="13">
        <f t="shared" si="126"/>
        <v>31</v>
      </c>
      <c r="AP102" s="15">
        <f t="shared" si="110"/>
        <v>0.13903497314056576</v>
      </c>
      <c r="AQ102">
        <f t="shared" si="111"/>
        <v>5172</v>
      </c>
      <c r="AR102">
        <f t="shared" si="112"/>
        <v>32</v>
      </c>
      <c r="AS102" s="20">
        <v>0.1</v>
      </c>
      <c r="AT102" s="14">
        <f t="shared" si="113"/>
        <v>165504</v>
      </c>
      <c r="AU102" s="14">
        <f t="shared" si="114"/>
        <v>16550</v>
      </c>
      <c r="AV102" s="14">
        <f t="shared" si="115"/>
        <v>0</v>
      </c>
      <c r="AW102" s="13">
        <f t="shared" si="116"/>
        <v>0</v>
      </c>
      <c r="AX102" s="13">
        <f t="shared" si="117"/>
        <v>0</v>
      </c>
      <c r="AY102" s="13">
        <f t="shared" si="127"/>
        <v>0</v>
      </c>
      <c r="BN102" s="13"/>
      <c r="BO102" s="19">
        <f t="shared" si="130"/>
        <v>44409</v>
      </c>
      <c r="BP102">
        <f t="shared" si="118"/>
        <v>7</v>
      </c>
      <c r="BQ102">
        <v>83</v>
      </c>
      <c r="BR102" s="16">
        <f t="shared" si="128"/>
        <v>77221.04406692708</v>
      </c>
      <c r="BS102" s="16">
        <f t="shared" si="119"/>
        <v>65593.37094373528</v>
      </c>
      <c r="BT102" s="14">
        <f t="shared" si="120"/>
        <v>11627.673123191797</v>
      </c>
      <c r="BU102" s="14">
        <f t="shared" si="129"/>
        <v>6911010.502971352</v>
      </c>
      <c r="BV102" s="13"/>
      <c r="BW102" s="19">
        <f t="shared" si="132"/>
        <v>44197</v>
      </c>
      <c r="BX102">
        <f t="shared" si="121"/>
        <v>7</v>
      </c>
      <c r="BY102">
        <v>83</v>
      </c>
      <c r="BZ102" s="16">
        <f t="shared" si="133"/>
        <v>0</v>
      </c>
      <c r="CA102" s="16">
        <f t="shared" si="122"/>
        <v>0</v>
      </c>
      <c r="CB102" s="14">
        <f t="shared" si="123"/>
        <v>0</v>
      </c>
      <c r="CC102" s="14">
        <f t="shared" si="131"/>
        <v>0</v>
      </c>
      <c r="CD102" s="13"/>
      <c r="CE102" s="35">
        <v>99</v>
      </c>
      <c r="CF102" s="36">
        <v>0.02</v>
      </c>
      <c r="CG102" s="37">
        <v>0.02</v>
      </c>
      <c r="CH102" s="38">
        <v>0.00757</v>
      </c>
      <c r="CI102" s="36">
        <v>0.025</v>
      </c>
      <c r="CJ102" s="37">
        <v>0.026</v>
      </c>
      <c r="CK102" s="38">
        <v>0.00549</v>
      </c>
      <c r="CL102" s="39">
        <v>0.023</v>
      </c>
      <c r="CM102" s="39">
        <v>0.011</v>
      </c>
      <c r="CN102" s="39">
        <v>0.011</v>
      </c>
    </row>
    <row r="103" spans="36:92" ht="13.5">
      <c r="AJ103">
        <v>84</v>
      </c>
      <c r="AK103">
        <f t="shared" si="107"/>
        <v>7</v>
      </c>
      <c r="AL103">
        <f t="shared" si="108"/>
        <v>7</v>
      </c>
      <c r="AM103">
        <f t="shared" si="109"/>
        <v>7</v>
      </c>
      <c r="AN103" s="19">
        <f t="shared" si="125"/>
        <v>44440</v>
      </c>
      <c r="AO103" s="13">
        <f t="shared" si="126"/>
        <v>30</v>
      </c>
      <c r="AP103" s="15">
        <f t="shared" si="110"/>
        <v>0.12841424602566143</v>
      </c>
      <c r="AQ103">
        <f t="shared" si="111"/>
        <v>4622</v>
      </c>
      <c r="AR103">
        <f t="shared" si="112"/>
        <v>32</v>
      </c>
      <c r="AS103" s="20">
        <v>0.1</v>
      </c>
      <c r="AT103" s="14">
        <f t="shared" si="113"/>
        <v>147904</v>
      </c>
      <c r="AU103" s="14">
        <f t="shared" si="114"/>
        <v>14790</v>
      </c>
      <c r="AV103" s="14">
        <f t="shared" si="115"/>
        <v>0</v>
      </c>
      <c r="AW103" s="13">
        <f t="shared" si="116"/>
        <v>21750</v>
      </c>
      <c r="AX103" s="13">
        <f t="shared" si="117"/>
        <v>0</v>
      </c>
      <c r="AY103" s="13">
        <f t="shared" si="127"/>
        <v>0</v>
      </c>
      <c r="BN103" s="13"/>
      <c r="BO103" s="19">
        <f t="shared" si="130"/>
        <v>44440</v>
      </c>
      <c r="BP103">
        <f t="shared" si="118"/>
        <v>7</v>
      </c>
      <c r="BQ103">
        <v>84</v>
      </c>
      <c r="BR103" s="16">
        <f t="shared" si="128"/>
        <v>77221.04406692708</v>
      </c>
      <c r="BS103" s="16">
        <f t="shared" si="119"/>
        <v>65702.69322864151</v>
      </c>
      <c r="BT103" s="14">
        <f t="shared" si="120"/>
        <v>11518.35083828557</v>
      </c>
      <c r="BU103" s="14">
        <f t="shared" si="129"/>
        <v>6845307.809742711</v>
      </c>
      <c r="BV103" s="13"/>
      <c r="BW103" s="19">
        <f t="shared" si="132"/>
        <v>44228</v>
      </c>
      <c r="BX103">
        <f t="shared" si="121"/>
        <v>7</v>
      </c>
      <c r="BY103">
        <v>84</v>
      </c>
      <c r="BZ103" s="16">
        <f t="shared" si="133"/>
        <v>0</v>
      </c>
      <c r="CA103" s="16">
        <f t="shared" si="122"/>
        <v>0</v>
      </c>
      <c r="CB103" s="14">
        <f t="shared" si="123"/>
        <v>0</v>
      </c>
      <c r="CC103" s="14">
        <f t="shared" si="131"/>
        <v>0</v>
      </c>
      <c r="CD103" s="13"/>
      <c r="CE103" s="40">
        <v>100</v>
      </c>
      <c r="CF103" s="41">
        <v>0.02</v>
      </c>
      <c r="CG103" s="42">
        <v>0.02</v>
      </c>
      <c r="CH103" s="43">
        <v>0.00742</v>
      </c>
      <c r="CI103" s="41">
        <v>0.025</v>
      </c>
      <c r="CJ103" s="42">
        <v>0.026</v>
      </c>
      <c r="CK103" s="43">
        <v>0.00546</v>
      </c>
      <c r="CL103" s="44">
        <v>0.023</v>
      </c>
      <c r="CM103" s="44">
        <v>0.01</v>
      </c>
      <c r="CN103" s="44">
        <v>0.01</v>
      </c>
    </row>
    <row r="104" spans="36:82" ht="13.5">
      <c r="AJ104">
        <v>85</v>
      </c>
      <c r="AK104">
        <f t="shared" si="107"/>
        <v>8</v>
      </c>
      <c r="AL104">
        <f t="shared" si="108"/>
        <v>8</v>
      </c>
      <c r="AM104">
        <f t="shared" si="109"/>
        <v>7</v>
      </c>
      <c r="AN104" s="19">
        <f t="shared" si="125"/>
        <v>44470</v>
      </c>
      <c r="AO104" s="13">
        <f t="shared" si="126"/>
        <v>31</v>
      </c>
      <c r="AP104" s="15">
        <f t="shared" si="110"/>
        <v>0.11816524435977875</v>
      </c>
      <c r="AQ104">
        <f t="shared" si="111"/>
        <v>4395</v>
      </c>
      <c r="AR104">
        <f t="shared" si="112"/>
        <v>32</v>
      </c>
      <c r="AS104" s="20">
        <v>0.1</v>
      </c>
      <c r="AT104" s="14">
        <f t="shared" si="113"/>
        <v>140640</v>
      </c>
      <c r="AU104" s="14">
        <f t="shared" si="114"/>
        <v>14064</v>
      </c>
      <c r="AV104" s="14">
        <f t="shared" si="115"/>
        <v>0</v>
      </c>
      <c r="AW104" s="13">
        <f t="shared" si="116"/>
        <v>0</v>
      </c>
      <c r="AX104" s="13">
        <f t="shared" si="117"/>
        <v>0</v>
      </c>
      <c r="AY104" s="13">
        <f t="shared" si="127"/>
        <v>0</v>
      </c>
      <c r="BN104" s="13"/>
      <c r="BO104" s="19">
        <f t="shared" si="130"/>
        <v>44470</v>
      </c>
      <c r="BP104">
        <f t="shared" si="118"/>
        <v>8</v>
      </c>
      <c r="BQ104">
        <v>85</v>
      </c>
      <c r="BR104" s="16">
        <f t="shared" si="128"/>
        <v>77221.04406692706</v>
      </c>
      <c r="BS104" s="16">
        <f t="shared" si="119"/>
        <v>65812.1977173559</v>
      </c>
      <c r="BT104" s="14">
        <f t="shared" si="120"/>
        <v>11408.846349571168</v>
      </c>
      <c r="BU104" s="14">
        <f t="shared" si="129"/>
        <v>6779495.612025355</v>
      </c>
      <c r="BV104" s="13"/>
      <c r="BW104" s="19">
        <f t="shared" si="132"/>
        <v>44256</v>
      </c>
      <c r="BX104">
        <f t="shared" si="121"/>
        <v>8</v>
      </c>
      <c r="BY104">
        <v>85</v>
      </c>
      <c r="BZ104" s="16">
        <f t="shared" si="133"/>
        <v>0</v>
      </c>
      <c r="CA104" s="16">
        <f t="shared" si="122"/>
        <v>0</v>
      </c>
      <c r="CB104" s="14">
        <f t="shared" si="123"/>
        <v>0</v>
      </c>
      <c r="CC104" s="14">
        <f t="shared" si="131"/>
        <v>0</v>
      </c>
      <c r="CD104" s="13"/>
    </row>
    <row r="105" spans="36:82" ht="13.5">
      <c r="AJ105">
        <v>86</v>
      </c>
      <c r="AK105">
        <f t="shared" si="107"/>
        <v>8</v>
      </c>
      <c r="AL105">
        <f t="shared" si="108"/>
        <v>8</v>
      </c>
      <c r="AM105">
        <f t="shared" si="109"/>
        <v>7</v>
      </c>
      <c r="AN105" s="19">
        <f t="shared" si="125"/>
        <v>44501</v>
      </c>
      <c r="AO105" s="13">
        <f t="shared" si="126"/>
        <v>30</v>
      </c>
      <c r="AP105" s="15">
        <f t="shared" si="110"/>
        <v>0.10855831392402437</v>
      </c>
      <c r="AQ105">
        <f t="shared" si="111"/>
        <v>3908</v>
      </c>
      <c r="AR105">
        <f t="shared" si="112"/>
        <v>32</v>
      </c>
      <c r="AS105" s="20">
        <v>0.1</v>
      </c>
      <c r="AT105" s="14">
        <f t="shared" si="113"/>
        <v>125056</v>
      </c>
      <c r="AU105" s="14">
        <f t="shared" si="114"/>
        <v>12505</v>
      </c>
      <c r="AV105" s="14">
        <f t="shared" si="115"/>
        <v>0</v>
      </c>
      <c r="AW105" s="13">
        <f t="shared" si="116"/>
        <v>0</v>
      </c>
      <c r="AX105" s="13">
        <f t="shared" si="117"/>
        <v>12300</v>
      </c>
      <c r="AY105" s="13">
        <f t="shared" si="127"/>
        <v>0</v>
      </c>
      <c r="BN105" s="13"/>
      <c r="BO105" s="19">
        <f t="shared" si="130"/>
        <v>44501</v>
      </c>
      <c r="BP105">
        <f t="shared" si="118"/>
        <v>8</v>
      </c>
      <c r="BQ105">
        <v>86</v>
      </c>
      <c r="BR105" s="16">
        <f t="shared" si="128"/>
        <v>77221.04406692709</v>
      </c>
      <c r="BS105" s="16">
        <f t="shared" si="119"/>
        <v>65921.88471355151</v>
      </c>
      <c r="BT105" s="14">
        <f t="shared" si="120"/>
        <v>11299.159353375575</v>
      </c>
      <c r="BU105" s="14">
        <f t="shared" si="129"/>
        <v>6713573.727311803</v>
      </c>
      <c r="BV105" s="13"/>
      <c r="BW105" s="19">
        <f t="shared" si="132"/>
        <v>44287</v>
      </c>
      <c r="BX105">
        <f t="shared" si="121"/>
        <v>8</v>
      </c>
      <c r="BY105">
        <v>86</v>
      </c>
      <c r="BZ105" s="16">
        <f t="shared" si="133"/>
        <v>0</v>
      </c>
      <c r="CA105" s="16">
        <f t="shared" si="122"/>
        <v>0</v>
      </c>
      <c r="CB105" s="14">
        <f t="shared" si="123"/>
        <v>0</v>
      </c>
      <c r="CC105" s="14">
        <f t="shared" si="131"/>
        <v>0</v>
      </c>
      <c r="CD105" s="13"/>
    </row>
    <row r="106" spans="36:82" ht="13.5">
      <c r="AJ106">
        <v>87</v>
      </c>
      <c r="AK106">
        <f t="shared" si="107"/>
        <v>8</v>
      </c>
      <c r="AL106">
        <f t="shared" si="108"/>
        <v>8</v>
      </c>
      <c r="AM106">
        <f t="shared" si="109"/>
        <v>7</v>
      </c>
      <c r="AN106" s="19">
        <f t="shared" si="125"/>
        <v>44531</v>
      </c>
      <c r="AO106" s="13">
        <f t="shared" si="126"/>
        <v>31</v>
      </c>
      <c r="AP106" s="15">
        <f t="shared" si="110"/>
        <v>0.0883837600089402</v>
      </c>
      <c r="AQ106">
        <f t="shared" si="111"/>
        <v>3287</v>
      </c>
      <c r="AR106">
        <f t="shared" si="112"/>
        <v>32</v>
      </c>
      <c r="AS106" s="20">
        <v>0.1</v>
      </c>
      <c r="AT106" s="14">
        <f t="shared" si="113"/>
        <v>105184</v>
      </c>
      <c r="AU106" s="14">
        <f t="shared" si="114"/>
        <v>10518</v>
      </c>
      <c r="AV106" s="14">
        <f t="shared" si="115"/>
        <v>0</v>
      </c>
      <c r="AW106" s="13">
        <f t="shared" si="116"/>
        <v>21750</v>
      </c>
      <c r="AX106" s="13">
        <f t="shared" si="117"/>
        <v>0</v>
      </c>
      <c r="AY106" s="13">
        <f t="shared" si="127"/>
        <v>0</v>
      </c>
      <c r="BN106" s="13"/>
      <c r="BO106" s="19">
        <f t="shared" si="130"/>
        <v>44531</v>
      </c>
      <c r="BP106">
        <f t="shared" si="118"/>
        <v>8</v>
      </c>
      <c r="BQ106">
        <v>87</v>
      </c>
      <c r="BR106" s="16">
        <f t="shared" si="128"/>
        <v>77221.04406692708</v>
      </c>
      <c r="BS106" s="16">
        <f t="shared" si="119"/>
        <v>66031.75452140742</v>
      </c>
      <c r="BT106" s="14">
        <f t="shared" si="120"/>
        <v>11189.289545519658</v>
      </c>
      <c r="BU106" s="14">
        <f t="shared" si="129"/>
        <v>6647541.972790396</v>
      </c>
      <c r="BV106" s="13"/>
      <c r="BW106" s="19">
        <f t="shared" si="132"/>
        <v>44317</v>
      </c>
      <c r="BX106">
        <f t="shared" si="121"/>
        <v>8</v>
      </c>
      <c r="BY106">
        <v>87</v>
      </c>
      <c r="BZ106" s="16">
        <f t="shared" si="133"/>
        <v>0</v>
      </c>
      <c r="CA106" s="16">
        <f t="shared" si="122"/>
        <v>0</v>
      </c>
      <c r="CB106" s="14">
        <f t="shared" si="123"/>
        <v>0</v>
      </c>
      <c r="CC106" s="14">
        <f t="shared" si="131"/>
        <v>0</v>
      </c>
      <c r="CD106" s="13"/>
    </row>
    <row r="107" spans="36:82" ht="13.5">
      <c r="AJ107">
        <v>88</v>
      </c>
      <c r="AK107">
        <f t="shared" si="107"/>
        <v>8</v>
      </c>
      <c r="AL107">
        <f t="shared" si="108"/>
        <v>8</v>
      </c>
      <c r="AM107">
        <f t="shared" si="109"/>
        <v>7</v>
      </c>
      <c r="AN107" s="19">
        <f t="shared" si="125"/>
        <v>44562</v>
      </c>
      <c r="AO107" s="13">
        <f t="shared" si="126"/>
        <v>31</v>
      </c>
      <c r="AP107" s="15">
        <f t="shared" si="110"/>
        <v>0.09895138348827001</v>
      </c>
      <c r="AQ107">
        <f t="shared" si="111"/>
        <v>3680</v>
      </c>
      <c r="AR107">
        <f t="shared" si="112"/>
        <v>32</v>
      </c>
      <c r="AS107" s="20">
        <v>0.1</v>
      </c>
      <c r="AT107" s="14">
        <f t="shared" si="113"/>
        <v>117760</v>
      </c>
      <c r="AU107" s="14">
        <f t="shared" si="114"/>
        <v>11776</v>
      </c>
      <c r="AV107" s="14">
        <f t="shared" si="115"/>
        <v>0</v>
      </c>
      <c r="AW107" s="13">
        <f t="shared" si="116"/>
        <v>0</v>
      </c>
      <c r="AX107" s="13">
        <f t="shared" si="117"/>
        <v>0</v>
      </c>
      <c r="AY107" s="13">
        <f t="shared" si="127"/>
        <v>0</v>
      </c>
      <c r="BN107" s="13"/>
      <c r="BO107" s="19">
        <f t="shared" si="130"/>
        <v>44562</v>
      </c>
      <c r="BP107">
        <f t="shared" si="118"/>
        <v>8</v>
      </c>
      <c r="BQ107">
        <v>88</v>
      </c>
      <c r="BR107" s="16">
        <f t="shared" si="128"/>
        <v>77221.04406692708</v>
      </c>
      <c r="BS107" s="16">
        <f t="shared" si="119"/>
        <v>66141.80744560977</v>
      </c>
      <c r="BT107" s="14">
        <f t="shared" si="120"/>
        <v>11079.236621317308</v>
      </c>
      <c r="BU107" s="14">
        <f t="shared" si="129"/>
        <v>6581400.165344786</v>
      </c>
      <c r="BV107" s="13"/>
      <c r="BW107" s="19">
        <f t="shared" si="132"/>
        <v>44348</v>
      </c>
      <c r="BX107">
        <f t="shared" si="121"/>
        <v>8</v>
      </c>
      <c r="BY107">
        <v>88</v>
      </c>
      <c r="BZ107" s="16">
        <f t="shared" si="133"/>
        <v>0</v>
      </c>
      <c r="CA107" s="16">
        <f t="shared" si="122"/>
        <v>0</v>
      </c>
      <c r="CB107" s="14">
        <f t="shared" si="123"/>
        <v>0</v>
      </c>
      <c r="CC107" s="14">
        <f t="shared" si="131"/>
        <v>0</v>
      </c>
      <c r="CD107" s="13"/>
    </row>
    <row r="108" spans="36:82" ht="13.5">
      <c r="AJ108">
        <v>89</v>
      </c>
      <c r="AK108">
        <f t="shared" si="107"/>
        <v>8</v>
      </c>
      <c r="AL108">
        <f t="shared" si="108"/>
        <v>8</v>
      </c>
      <c r="AM108">
        <f t="shared" si="109"/>
        <v>7</v>
      </c>
      <c r="AN108" s="19">
        <f t="shared" si="125"/>
        <v>44593</v>
      </c>
      <c r="AO108" s="13">
        <f t="shared" si="126"/>
        <v>28</v>
      </c>
      <c r="AP108" s="15">
        <f t="shared" si="110"/>
        <v>0.10855831392402437</v>
      </c>
      <c r="AQ108">
        <f t="shared" si="111"/>
        <v>3647</v>
      </c>
      <c r="AR108">
        <f t="shared" si="112"/>
        <v>32</v>
      </c>
      <c r="AS108" s="20">
        <v>0.1</v>
      </c>
      <c r="AT108" s="14">
        <f t="shared" si="113"/>
        <v>116704</v>
      </c>
      <c r="AU108" s="14">
        <f t="shared" si="114"/>
        <v>11670</v>
      </c>
      <c r="AV108" s="14">
        <f t="shared" si="115"/>
        <v>0</v>
      </c>
      <c r="AW108" s="13">
        <f t="shared" si="116"/>
        <v>21750</v>
      </c>
      <c r="AX108" s="13">
        <f t="shared" si="117"/>
        <v>0</v>
      </c>
      <c r="AY108" s="13">
        <f t="shared" si="127"/>
        <v>0</v>
      </c>
      <c r="BN108" s="13"/>
      <c r="BO108" s="19">
        <f t="shared" si="130"/>
        <v>44593</v>
      </c>
      <c r="BP108">
        <f t="shared" si="118"/>
        <v>8</v>
      </c>
      <c r="BQ108">
        <v>89</v>
      </c>
      <c r="BR108" s="16">
        <f t="shared" si="128"/>
        <v>77221.04406692708</v>
      </c>
      <c r="BS108" s="16">
        <f t="shared" si="119"/>
        <v>66252.04379135245</v>
      </c>
      <c r="BT108" s="14">
        <f t="shared" si="120"/>
        <v>10969.000275574628</v>
      </c>
      <c r="BU108" s="14">
        <f t="shared" si="129"/>
        <v>6515148.121553433</v>
      </c>
      <c r="BV108" s="13"/>
      <c r="BW108" s="19">
        <f t="shared" si="132"/>
        <v>44378</v>
      </c>
      <c r="BX108">
        <f t="shared" si="121"/>
        <v>8</v>
      </c>
      <c r="BY108">
        <v>89</v>
      </c>
      <c r="BZ108" s="16">
        <f t="shared" si="133"/>
        <v>0</v>
      </c>
      <c r="CA108" s="16">
        <f t="shared" si="122"/>
        <v>0</v>
      </c>
      <c r="CB108" s="14">
        <f t="shared" si="123"/>
        <v>0</v>
      </c>
      <c r="CC108" s="14">
        <f t="shared" si="131"/>
        <v>0</v>
      </c>
      <c r="CD108" s="13"/>
    </row>
    <row r="109" spans="36:82" ht="13.5">
      <c r="AJ109">
        <v>90</v>
      </c>
      <c r="AK109">
        <f t="shared" si="107"/>
        <v>8</v>
      </c>
      <c r="AL109">
        <f t="shared" si="108"/>
        <v>8</v>
      </c>
      <c r="AM109">
        <f t="shared" si="109"/>
        <v>7</v>
      </c>
      <c r="AN109" s="19">
        <f t="shared" si="125"/>
        <v>44621</v>
      </c>
      <c r="AO109" s="13">
        <f t="shared" si="126"/>
        <v>31</v>
      </c>
      <c r="AP109" s="15">
        <f t="shared" si="110"/>
        <v>0.12777217479553313</v>
      </c>
      <c r="AQ109">
        <f t="shared" si="111"/>
        <v>4753</v>
      </c>
      <c r="AR109">
        <f t="shared" si="112"/>
        <v>32</v>
      </c>
      <c r="AS109" s="20">
        <v>0.1</v>
      </c>
      <c r="AT109" s="14">
        <f t="shared" si="113"/>
        <v>152096</v>
      </c>
      <c r="AU109" s="14">
        <f t="shared" si="114"/>
        <v>15209</v>
      </c>
      <c r="AV109" s="14">
        <f t="shared" si="115"/>
        <v>0</v>
      </c>
      <c r="AW109" s="13">
        <f t="shared" si="116"/>
        <v>0</v>
      </c>
      <c r="AX109" s="13">
        <f t="shared" si="117"/>
        <v>0</v>
      </c>
      <c r="AY109" s="13">
        <f t="shared" si="127"/>
        <v>0</v>
      </c>
      <c r="BN109" s="13"/>
      <c r="BO109" s="19">
        <f t="shared" si="130"/>
        <v>44621</v>
      </c>
      <c r="BP109">
        <f t="shared" si="118"/>
        <v>8</v>
      </c>
      <c r="BQ109">
        <v>90</v>
      </c>
      <c r="BR109" s="16">
        <f t="shared" si="128"/>
        <v>77221.04406692708</v>
      </c>
      <c r="BS109" s="16">
        <f t="shared" si="119"/>
        <v>66362.46386433803</v>
      </c>
      <c r="BT109" s="14">
        <f t="shared" si="120"/>
        <v>10858.58020258904</v>
      </c>
      <c r="BU109" s="14">
        <f t="shared" si="129"/>
        <v>6448785.6576890955</v>
      </c>
      <c r="BV109" s="13"/>
      <c r="BW109" s="19">
        <f t="shared" si="132"/>
        <v>44409</v>
      </c>
      <c r="BX109">
        <f t="shared" si="121"/>
        <v>8</v>
      </c>
      <c r="BY109">
        <v>90</v>
      </c>
      <c r="BZ109" s="16">
        <f t="shared" si="133"/>
        <v>0</v>
      </c>
      <c r="CA109" s="16">
        <f t="shared" si="122"/>
        <v>0</v>
      </c>
      <c r="CB109" s="14">
        <f t="shared" si="123"/>
        <v>0</v>
      </c>
      <c r="CC109" s="14">
        <f t="shared" si="131"/>
        <v>0</v>
      </c>
      <c r="CD109" s="13"/>
    </row>
    <row r="110" spans="36:82" ht="13.5">
      <c r="AJ110">
        <v>91</v>
      </c>
      <c r="AK110">
        <f t="shared" si="107"/>
        <v>8</v>
      </c>
      <c r="AL110">
        <f t="shared" si="108"/>
        <v>8</v>
      </c>
      <c r="AM110">
        <f t="shared" si="109"/>
        <v>8</v>
      </c>
      <c r="AN110" s="19">
        <f t="shared" si="125"/>
        <v>44652</v>
      </c>
      <c r="AO110" s="13">
        <f t="shared" si="126"/>
        <v>30</v>
      </c>
      <c r="AP110" s="15">
        <f t="shared" si="110"/>
        <v>0.1479467287106173</v>
      </c>
      <c r="AQ110">
        <f t="shared" si="111"/>
        <v>5326</v>
      </c>
      <c r="AR110">
        <f t="shared" si="112"/>
        <v>32</v>
      </c>
      <c r="AS110" s="20">
        <v>0.1</v>
      </c>
      <c r="AT110" s="14">
        <f t="shared" si="113"/>
        <v>170432</v>
      </c>
      <c r="AU110" s="14">
        <f t="shared" si="114"/>
        <v>17043</v>
      </c>
      <c r="AV110" s="14">
        <f t="shared" si="115"/>
        <v>75900</v>
      </c>
      <c r="AW110" s="13">
        <f t="shared" si="116"/>
        <v>0</v>
      </c>
      <c r="AX110" s="13">
        <f t="shared" si="117"/>
        <v>0</v>
      </c>
      <c r="AY110" s="13">
        <f t="shared" si="127"/>
        <v>70000</v>
      </c>
      <c r="BN110" s="13"/>
      <c r="BO110" s="19">
        <f t="shared" si="130"/>
        <v>44652</v>
      </c>
      <c r="BP110">
        <f t="shared" si="118"/>
        <v>8</v>
      </c>
      <c r="BQ110">
        <v>91</v>
      </c>
      <c r="BR110" s="16">
        <f t="shared" si="128"/>
        <v>77221.04406692708</v>
      </c>
      <c r="BS110" s="16">
        <f t="shared" si="119"/>
        <v>66473.0679707786</v>
      </c>
      <c r="BT110" s="14">
        <f t="shared" si="120"/>
        <v>10747.976096148475</v>
      </c>
      <c r="BU110" s="14">
        <f t="shared" si="129"/>
        <v>6382312.589718317</v>
      </c>
      <c r="BV110" s="13"/>
      <c r="BW110" s="19">
        <f t="shared" si="132"/>
        <v>44440</v>
      </c>
      <c r="BX110">
        <f t="shared" si="121"/>
        <v>8</v>
      </c>
      <c r="BY110">
        <v>91</v>
      </c>
      <c r="BZ110" s="16">
        <f t="shared" si="133"/>
        <v>0</v>
      </c>
      <c r="CA110" s="16">
        <f t="shared" si="122"/>
        <v>0</v>
      </c>
      <c r="CB110" s="14">
        <f t="shared" si="123"/>
        <v>0</v>
      </c>
      <c r="CC110" s="14">
        <f t="shared" si="131"/>
        <v>0</v>
      </c>
      <c r="CD110" s="13"/>
    </row>
    <row r="111" spans="36:82" ht="13.5">
      <c r="AJ111">
        <v>92</v>
      </c>
      <c r="AK111">
        <f t="shared" si="107"/>
        <v>8</v>
      </c>
      <c r="AL111">
        <f t="shared" si="108"/>
        <v>8</v>
      </c>
      <c r="AM111">
        <f t="shared" si="109"/>
        <v>8</v>
      </c>
      <c r="AN111" s="19">
        <f t="shared" si="125"/>
        <v>44682</v>
      </c>
      <c r="AO111" s="13">
        <f t="shared" si="126"/>
        <v>31</v>
      </c>
      <c r="AP111" s="15">
        <f t="shared" si="110"/>
        <v>0.15755365914637165</v>
      </c>
      <c r="AQ111">
        <f t="shared" si="111"/>
        <v>5860</v>
      </c>
      <c r="AR111">
        <f t="shared" si="112"/>
        <v>32</v>
      </c>
      <c r="AS111" s="20">
        <v>0.1</v>
      </c>
      <c r="AT111" s="14">
        <f t="shared" si="113"/>
        <v>187520</v>
      </c>
      <c r="AU111" s="14">
        <f t="shared" si="114"/>
        <v>18752</v>
      </c>
      <c r="AV111" s="14">
        <f t="shared" si="115"/>
        <v>0</v>
      </c>
      <c r="AW111" s="13">
        <f t="shared" si="116"/>
        <v>0</v>
      </c>
      <c r="AX111" s="13">
        <f t="shared" si="117"/>
        <v>0</v>
      </c>
      <c r="AY111" s="13">
        <f t="shared" si="127"/>
        <v>0</v>
      </c>
      <c r="BN111" s="13"/>
      <c r="BO111" s="19">
        <f t="shared" si="130"/>
        <v>44682</v>
      </c>
      <c r="BP111">
        <f t="shared" si="118"/>
        <v>8</v>
      </c>
      <c r="BQ111">
        <v>92</v>
      </c>
      <c r="BR111" s="16">
        <f t="shared" si="128"/>
        <v>77221.04406692708</v>
      </c>
      <c r="BS111" s="16">
        <f t="shared" si="119"/>
        <v>66583.85641739657</v>
      </c>
      <c r="BT111" s="14">
        <f t="shared" si="120"/>
        <v>10637.187649530511</v>
      </c>
      <c r="BU111" s="14">
        <f t="shared" si="129"/>
        <v>6315728.733300921</v>
      </c>
      <c r="BV111" s="13"/>
      <c r="BW111" s="19">
        <f t="shared" si="132"/>
        <v>44470</v>
      </c>
      <c r="BX111">
        <f t="shared" si="121"/>
        <v>8</v>
      </c>
      <c r="BY111">
        <v>92</v>
      </c>
      <c r="BZ111" s="16">
        <f t="shared" si="133"/>
        <v>0</v>
      </c>
      <c r="CA111" s="16">
        <f t="shared" si="122"/>
        <v>0</v>
      </c>
      <c r="CB111" s="14">
        <f t="shared" si="123"/>
        <v>0</v>
      </c>
      <c r="CC111" s="14">
        <f t="shared" si="131"/>
        <v>0</v>
      </c>
      <c r="CD111" s="13"/>
    </row>
    <row r="112" spans="36:82" ht="13.5">
      <c r="AJ112">
        <v>93</v>
      </c>
      <c r="AK112">
        <f t="shared" si="107"/>
        <v>8</v>
      </c>
      <c r="AL112">
        <f t="shared" si="108"/>
        <v>8</v>
      </c>
      <c r="AM112">
        <f t="shared" si="109"/>
        <v>8</v>
      </c>
      <c r="AN112" s="19">
        <f t="shared" si="125"/>
        <v>44713</v>
      </c>
      <c r="AO112" s="13">
        <f t="shared" si="126"/>
        <v>30</v>
      </c>
      <c r="AP112" s="15">
        <f t="shared" si="110"/>
        <v>0.1479467287106173</v>
      </c>
      <c r="AQ112">
        <f t="shared" si="111"/>
        <v>5326</v>
      </c>
      <c r="AR112">
        <f t="shared" si="112"/>
        <v>32</v>
      </c>
      <c r="AS112" s="20">
        <v>0.1</v>
      </c>
      <c r="AT112" s="14">
        <f t="shared" si="113"/>
        <v>170432</v>
      </c>
      <c r="AU112" s="14">
        <f t="shared" si="114"/>
        <v>17043</v>
      </c>
      <c r="AV112" s="14">
        <f t="shared" si="115"/>
        <v>0</v>
      </c>
      <c r="AW112" s="13">
        <f t="shared" si="116"/>
        <v>0</v>
      </c>
      <c r="AX112" s="13">
        <f t="shared" si="117"/>
        <v>0</v>
      </c>
      <c r="AY112" s="13">
        <f t="shared" si="127"/>
        <v>0</v>
      </c>
      <c r="BN112" s="13"/>
      <c r="BO112" s="19">
        <f t="shared" si="130"/>
        <v>44713</v>
      </c>
      <c r="BP112">
        <f t="shared" si="118"/>
        <v>8</v>
      </c>
      <c r="BQ112">
        <v>93</v>
      </c>
      <c r="BR112" s="16">
        <f t="shared" si="128"/>
        <v>77221.04406692708</v>
      </c>
      <c r="BS112" s="16">
        <f t="shared" si="119"/>
        <v>66694.82951142556</v>
      </c>
      <c r="BT112" s="14">
        <f t="shared" si="120"/>
        <v>10526.214555501514</v>
      </c>
      <c r="BU112" s="14">
        <f t="shared" si="129"/>
        <v>6249033.903789495</v>
      </c>
      <c r="BV112" s="13"/>
      <c r="BW112" s="19">
        <f t="shared" si="132"/>
        <v>44501</v>
      </c>
      <c r="BX112">
        <f t="shared" si="121"/>
        <v>8</v>
      </c>
      <c r="BY112">
        <v>93</v>
      </c>
      <c r="BZ112" s="16">
        <f t="shared" si="133"/>
        <v>0</v>
      </c>
      <c r="CA112" s="16">
        <f t="shared" si="122"/>
        <v>0</v>
      </c>
      <c r="CB112" s="14">
        <f t="shared" si="123"/>
        <v>0</v>
      </c>
      <c r="CC112" s="14">
        <f t="shared" si="131"/>
        <v>0</v>
      </c>
      <c r="CD112" s="13"/>
    </row>
    <row r="113" spans="36:82" ht="13.5">
      <c r="AJ113">
        <v>94</v>
      </c>
      <c r="AK113">
        <f t="shared" si="107"/>
        <v>8</v>
      </c>
      <c r="AL113">
        <f t="shared" si="108"/>
        <v>8</v>
      </c>
      <c r="AM113">
        <f t="shared" si="109"/>
        <v>8</v>
      </c>
      <c r="AN113" s="19">
        <f t="shared" si="125"/>
        <v>44743</v>
      </c>
      <c r="AO113" s="13">
        <f t="shared" si="126"/>
        <v>31</v>
      </c>
      <c r="AP113" s="15">
        <f t="shared" si="110"/>
        <v>0.12777217479553313</v>
      </c>
      <c r="AQ113">
        <f t="shared" si="111"/>
        <v>4753</v>
      </c>
      <c r="AR113">
        <f t="shared" si="112"/>
        <v>32</v>
      </c>
      <c r="AS113" s="20">
        <v>0.1</v>
      </c>
      <c r="AT113" s="14">
        <f t="shared" si="113"/>
        <v>152096</v>
      </c>
      <c r="AU113" s="14">
        <f t="shared" si="114"/>
        <v>15209</v>
      </c>
      <c r="AV113" s="14">
        <f t="shared" si="115"/>
        <v>0</v>
      </c>
      <c r="AW113" s="13">
        <f t="shared" si="116"/>
        <v>18975</v>
      </c>
      <c r="AX113" s="13">
        <f t="shared" si="117"/>
        <v>0</v>
      </c>
      <c r="AY113" s="13">
        <f t="shared" si="127"/>
        <v>0</v>
      </c>
      <c r="BN113" s="13"/>
      <c r="BO113" s="19">
        <f t="shared" si="130"/>
        <v>44743</v>
      </c>
      <c r="BP113">
        <f t="shared" si="118"/>
        <v>8</v>
      </c>
      <c r="BQ113">
        <v>94</v>
      </c>
      <c r="BR113" s="16">
        <f t="shared" si="128"/>
        <v>77221.04406692708</v>
      </c>
      <c r="BS113" s="16">
        <f t="shared" si="119"/>
        <v>66805.98756061128</v>
      </c>
      <c r="BT113" s="14">
        <f t="shared" si="120"/>
        <v>10415.056506315806</v>
      </c>
      <c r="BU113" s="14">
        <f t="shared" si="129"/>
        <v>6182227.916228884</v>
      </c>
      <c r="BV113" s="13"/>
      <c r="BW113" s="19">
        <f t="shared" si="132"/>
        <v>44531</v>
      </c>
      <c r="BX113">
        <f t="shared" si="121"/>
        <v>8</v>
      </c>
      <c r="BY113">
        <v>94</v>
      </c>
      <c r="BZ113" s="16">
        <f t="shared" si="133"/>
        <v>0</v>
      </c>
      <c r="CA113" s="16">
        <f t="shared" si="122"/>
        <v>0</v>
      </c>
      <c r="CB113" s="14">
        <f t="shared" si="123"/>
        <v>0</v>
      </c>
      <c r="CC113" s="14">
        <f t="shared" si="131"/>
        <v>0</v>
      </c>
      <c r="CD113" s="13"/>
    </row>
    <row r="114" spans="36:82" ht="13.5">
      <c r="AJ114">
        <v>95</v>
      </c>
      <c r="AK114">
        <f t="shared" si="107"/>
        <v>8</v>
      </c>
      <c r="AL114">
        <f t="shared" si="108"/>
        <v>8</v>
      </c>
      <c r="AM114">
        <f t="shared" si="109"/>
        <v>8</v>
      </c>
      <c r="AN114" s="19">
        <f t="shared" si="125"/>
        <v>44774</v>
      </c>
      <c r="AO114" s="13">
        <f t="shared" si="126"/>
        <v>31</v>
      </c>
      <c r="AP114" s="15">
        <f t="shared" si="110"/>
        <v>0.13833979827486292</v>
      </c>
      <c r="AQ114">
        <f t="shared" si="111"/>
        <v>5146</v>
      </c>
      <c r="AR114">
        <f t="shared" si="112"/>
        <v>32</v>
      </c>
      <c r="AS114" s="20">
        <v>0.1</v>
      </c>
      <c r="AT114" s="14">
        <f t="shared" si="113"/>
        <v>164672</v>
      </c>
      <c r="AU114" s="14">
        <f t="shared" si="114"/>
        <v>16467</v>
      </c>
      <c r="AV114" s="14">
        <f t="shared" si="115"/>
        <v>0</v>
      </c>
      <c r="AW114" s="13">
        <f t="shared" si="116"/>
        <v>0</v>
      </c>
      <c r="AX114" s="13">
        <f t="shared" si="117"/>
        <v>0</v>
      </c>
      <c r="AY114" s="13">
        <f t="shared" si="127"/>
        <v>0</v>
      </c>
      <c r="BN114" s="13"/>
      <c r="BO114" s="19">
        <f t="shared" si="130"/>
        <v>44774</v>
      </c>
      <c r="BP114">
        <f t="shared" si="118"/>
        <v>8</v>
      </c>
      <c r="BQ114">
        <v>95</v>
      </c>
      <c r="BR114" s="16">
        <f t="shared" si="128"/>
        <v>77221.04406692708</v>
      </c>
      <c r="BS114" s="16">
        <f t="shared" si="119"/>
        <v>66917.33087321228</v>
      </c>
      <c r="BT114" s="14">
        <f t="shared" si="120"/>
        <v>10303.713193714788</v>
      </c>
      <c r="BU114" s="14">
        <f t="shared" si="129"/>
        <v>6115310.585355672</v>
      </c>
      <c r="BV114" s="13"/>
      <c r="BW114" s="19">
        <f t="shared" si="132"/>
        <v>44562</v>
      </c>
      <c r="BX114">
        <f t="shared" si="121"/>
        <v>8</v>
      </c>
      <c r="BY114">
        <v>95</v>
      </c>
      <c r="BZ114" s="16">
        <f t="shared" si="133"/>
        <v>0</v>
      </c>
      <c r="CA114" s="16">
        <f t="shared" si="122"/>
        <v>0</v>
      </c>
      <c r="CB114" s="14">
        <f t="shared" si="123"/>
        <v>0</v>
      </c>
      <c r="CC114" s="14">
        <f t="shared" si="131"/>
        <v>0</v>
      </c>
      <c r="CD114" s="13"/>
    </row>
    <row r="115" spans="36:82" ht="13.5">
      <c r="AJ115">
        <v>96</v>
      </c>
      <c r="AK115">
        <f t="shared" si="107"/>
        <v>8</v>
      </c>
      <c r="AL115">
        <f t="shared" si="108"/>
        <v>8</v>
      </c>
      <c r="AM115">
        <f t="shared" si="109"/>
        <v>8</v>
      </c>
      <c r="AN115" s="19">
        <f t="shared" si="125"/>
        <v>44805</v>
      </c>
      <c r="AO115" s="13">
        <f t="shared" si="126"/>
        <v>30</v>
      </c>
      <c r="AP115" s="15">
        <f t="shared" si="110"/>
        <v>0.12777217479553313</v>
      </c>
      <c r="AQ115">
        <f t="shared" si="111"/>
        <v>4599</v>
      </c>
      <c r="AR115">
        <f t="shared" si="112"/>
        <v>32</v>
      </c>
      <c r="AS115" s="20">
        <v>0.1</v>
      </c>
      <c r="AT115" s="14">
        <f t="shared" si="113"/>
        <v>147168</v>
      </c>
      <c r="AU115" s="14">
        <f t="shared" si="114"/>
        <v>14716</v>
      </c>
      <c r="AV115" s="14">
        <f t="shared" si="115"/>
        <v>0</v>
      </c>
      <c r="AW115" s="13">
        <f t="shared" si="116"/>
        <v>18975</v>
      </c>
      <c r="AX115" s="13">
        <f t="shared" si="117"/>
        <v>0</v>
      </c>
      <c r="AY115" s="13">
        <f t="shared" si="127"/>
        <v>0</v>
      </c>
      <c r="BN115" s="13"/>
      <c r="BO115" s="19">
        <f t="shared" si="130"/>
        <v>44805</v>
      </c>
      <c r="BP115">
        <f t="shared" si="118"/>
        <v>8</v>
      </c>
      <c r="BQ115">
        <v>96</v>
      </c>
      <c r="BR115" s="16">
        <f t="shared" si="128"/>
        <v>77221.04406692709</v>
      </c>
      <c r="BS115" s="16">
        <f t="shared" si="119"/>
        <v>67028.85975800098</v>
      </c>
      <c r="BT115" s="14">
        <f t="shared" si="120"/>
        <v>10192.184308926104</v>
      </c>
      <c r="BU115" s="14">
        <f t="shared" si="129"/>
        <v>6048281.725597671</v>
      </c>
      <c r="BV115" s="13"/>
      <c r="BW115" s="19">
        <f t="shared" si="132"/>
        <v>44593</v>
      </c>
      <c r="BX115">
        <f t="shared" si="121"/>
        <v>8</v>
      </c>
      <c r="BY115">
        <v>96</v>
      </c>
      <c r="BZ115" s="16">
        <f t="shared" si="133"/>
        <v>0</v>
      </c>
      <c r="CA115" s="16">
        <f t="shared" si="122"/>
        <v>0</v>
      </c>
      <c r="CB115" s="14">
        <f t="shared" si="123"/>
        <v>0</v>
      </c>
      <c r="CC115" s="14">
        <f t="shared" si="131"/>
        <v>0</v>
      </c>
      <c r="CD115" s="13"/>
    </row>
    <row r="116" spans="36:82" ht="13.5">
      <c r="AJ116">
        <v>97</v>
      </c>
      <c r="AK116">
        <f t="shared" si="107"/>
        <v>9</v>
      </c>
      <c r="AL116">
        <f t="shared" si="108"/>
        <v>9</v>
      </c>
      <c r="AM116">
        <f t="shared" si="109"/>
        <v>8</v>
      </c>
      <c r="AN116" s="19">
        <f t="shared" si="125"/>
        <v>44835</v>
      </c>
      <c r="AO116" s="13">
        <f t="shared" si="126"/>
        <v>31</v>
      </c>
      <c r="AP116" s="15">
        <f t="shared" si="110"/>
        <v>0.11757441813797986</v>
      </c>
      <c r="AQ116">
        <f t="shared" si="111"/>
        <v>4373</v>
      </c>
      <c r="AR116">
        <f t="shared" si="112"/>
        <v>32</v>
      </c>
      <c r="AS116" s="20">
        <v>0.1</v>
      </c>
      <c r="AT116" s="14">
        <f t="shared" si="113"/>
        <v>139936</v>
      </c>
      <c r="AU116" s="14">
        <f t="shared" si="114"/>
        <v>13993</v>
      </c>
      <c r="AV116" s="14">
        <f t="shared" si="115"/>
        <v>0</v>
      </c>
      <c r="AW116" s="13">
        <f t="shared" si="116"/>
        <v>0</v>
      </c>
      <c r="AX116" s="13">
        <f t="shared" si="117"/>
        <v>0</v>
      </c>
      <c r="AY116" s="13">
        <f t="shared" si="127"/>
        <v>0</v>
      </c>
      <c r="BN116" s="13"/>
      <c r="BO116" s="19">
        <f t="shared" si="130"/>
        <v>44835</v>
      </c>
      <c r="BP116">
        <f t="shared" si="118"/>
        <v>9</v>
      </c>
      <c r="BQ116">
        <v>97</v>
      </c>
      <c r="BR116" s="16">
        <f t="shared" si="128"/>
        <v>77221.04406692708</v>
      </c>
      <c r="BS116" s="16">
        <f t="shared" si="119"/>
        <v>67140.5745242643</v>
      </c>
      <c r="BT116" s="14">
        <f t="shared" si="120"/>
        <v>10080.469542662768</v>
      </c>
      <c r="BU116" s="14">
        <f t="shared" si="129"/>
        <v>5981141.151073407</v>
      </c>
      <c r="BV116" s="13"/>
      <c r="BW116" s="19">
        <f t="shared" si="132"/>
        <v>44621</v>
      </c>
      <c r="BX116">
        <f t="shared" si="121"/>
        <v>9</v>
      </c>
      <c r="BY116">
        <v>97</v>
      </c>
      <c r="BZ116" s="16">
        <f t="shared" si="133"/>
        <v>0</v>
      </c>
      <c r="CA116" s="16">
        <f t="shared" si="122"/>
        <v>0</v>
      </c>
      <c r="CB116" s="14">
        <f t="shared" si="123"/>
        <v>0</v>
      </c>
      <c r="CC116" s="14">
        <f t="shared" si="131"/>
        <v>0</v>
      </c>
      <c r="CD116" s="13"/>
    </row>
    <row r="117" spans="36:82" ht="13.5">
      <c r="AJ117">
        <v>98</v>
      </c>
      <c r="AK117">
        <f t="shared" si="107"/>
        <v>9</v>
      </c>
      <c r="AL117">
        <f t="shared" si="108"/>
        <v>9</v>
      </c>
      <c r="AM117">
        <f t="shared" si="109"/>
        <v>8</v>
      </c>
      <c r="AN117" s="19">
        <f t="shared" si="125"/>
        <v>44866</v>
      </c>
      <c r="AO117" s="13">
        <f t="shared" si="126"/>
        <v>30</v>
      </c>
      <c r="AP117" s="15">
        <f t="shared" si="110"/>
        <v>0.10801552235440424</v>
      </c>
      <c r="AQ117">
        <f t="shared" si="111"/>
        <v>3888</v>
      </c>
      <c r="AR117">
        <f t="shared" si="112"/>
        <v>32</v>
      </c>
      <c r="AS117" s="20">
        <v>0.1</v>
      </c>
      <c r="AT117" s="14">
        <f t="shared" si="113"/>
        <v>124416</v>
      </c>
      <c r="AU117" s="14">
        <f t="shared" si="114"/>
        <v>12441</v>
      </c>
      <c r="AV117" s="14">
        <f t="shared" si="115"/>
        <v>0</v>
      </c>
      <c r="AW117" s="13">
        <f t="shared" si="116"/>
        <v>0</v>
      </c>
      <c r="AX117" s="13">
        <f t="shared" si="117"/>
        <v>12200</v>
      </c>
      <c r="AY117" s="13">
        <f t="shared" si="127"/>
        <v>0</v>
      </c>
      <c r="BN117" s="13"/>
      <c r="BO117" s="19">
        <f t="shared" si="130"/>
        <v>44866</v>
      </c>
      <c r="BP117">
        <f t="shared" si="118"/>
        <v>9</v>
      </c>
      <c r="BQ117">
        <v>98</v>
      </c>
      <c r="BR117" s="16">
        <f t="shared" si="128"/>
        <v>77221.04406692708</v>
      </c>
      <c r="BS117" s="16">
        <f t="shared" si="119"/>
        <v>67252.47548180475</v>
      </c>
      <c r="BT117" s="14">
        <f t="shared" si="120"/>
        <v>9968.568585122328</v>
      </c>
      <c r="BU117" s="14">
        <f t="shared" si="129"/>
        <v>5913888.675591603</v>
      </c>
      <c r="BV117" s="13"/>
      <c r="BW117" s="19">
        <f t="shared" si="132"/>
        <v>44652</v>
      </c>
      <c r="BX117">
        <f t="shared" si="121"/>
        <v>9</v>
      </c>
      <c r="BY117">
        <v>98</v>
      </c>
      <c r="BZ117" s="16">
        <f t="shared" si="133"/>
        <v>0</v>
      </c>
      <c r="CA117" s="16">
        <f t="shared" si="122"/>
        <v>0</v>
      </c>
      <c r="CB117" s="14">
        <f t="shared" si="123"/>
        <v>0</v>
      </c>
      <c r="CC117" s="14">
        <f t="shared" si="131"/>
        <v>0</v>
      </c>
      <c r="CD117" s="13"/>
    </row>
    <row r="118" spans="36:82" ht="13.5">
      <c r="AJ118">
        <v>99</v>
      </c>
      <c r="AK118">
        <f t="shared" si="107"/>
        <v>9</v>
      </c>
      <c r="AL118">
        <f t="shared" si="108"/>
        <v>9</v>
      </c>
      <c r="AM118">
        <f t="shared" si="109"/>
        <v>8</v>
      </c>
      <c r="AN118" s="19">
        <f t="shared" si="125"/>
        <v>44896</v>
      </c>
      <c r="AO118" s="13">
        <f t="shared" si="126"/>
        <v>31</v>
      </c>
      <c r="AP118" s="15">
        <f t="shared" si="110"/>
        <v>0.08794184120889549</v>
      </c>
      <c r="AQ118">
        <f t="shared" si="111"/>
        <v>3271</v>
      </c>
      <c r="AR118">
        <f t="shared" si="112"/>
        <v>32</v>
      </c>
      <c r="AS118" s="20">
        <v>0.1</v>
      </c>
      <c r="AT118" s="14">
        <f t="shared" si="113"/>
        <v>104672</v>
      </c>
      <c r="AU118" s="14">
        <f t="shared" si="114"/>
        <v>10467</v>
      </c>
      <c r="AV118" s="14">
        <f t="shared" si="115"/>
        <v>0</v>
      </c>
      <c r="AW118" s="13">
        <f t="shared" si="116"/>
        <v>18975</v>
      </c>
      <c r="AX118" s="13">
        <f t="shared" si="117"/>
        <v>0</v>
      </c>
      <c r="AY118" s="13">
        <f t="shared" si="127"/>
        <v>0</v>
      </c>
      <c r="BN118" s="13"/>
      <c r="BO118" s="19">
        <f t="shared" si="130"/>
        <v>44896</v>
      </c>
      <c r="BP118">
        <f t="shared" si="118"/>
        <v>9</v>
      </c>
      <c r="BQ118">
        <v>99</v>
      </c>
      <c r="BR118" s="16">
        <f t="shared" si="128"/>
        <v>77221.04406692708</v>
      </c>
      <c r="BS118" s="16">
        <f t="shared" si="119"/>
        <v>67364.56294094109</v>
      </c>
      <c r="BT118" s="14">
        <f t="shared" si="120"/>
        <v>9856.481125985985</v>
      </c>
      <c r="BU118" s="14">
        <f t="shared" si="129"/>
        <v>5846524.112650662</v>
      </c>
      <c r="BV118" s="13"/>
      <c r="BW118" s="19">
        <f t="shared" si="132"/>
        <v>44682</v>
      </c>
      <c r="BX118">
        <f t="shared" si="121"/>
        <v>9</v>
      </c>
      <c r="BY118">
        <v>99</v>
      </c>
      <c r="BZ118" s="16">
        <f t="shared" si="133"/>
        <v>0</v>
      </c>
      <c r="CA118" s="16">
        <f t="shared" si="122"/>
        <v>0</v>
      </c>
      <c r="CB118" s="14">
        <f t="shared" si="123"/>
        <v>0</v>
      </c>
      <c r="CC118" s="14">
        <f t="shared" si="131"/>
        <v>0</v>
      </c>
      <c r="CD118" s="13"/>
    </row>
    <row r="119" spans="36:82" ht="13.5">
      <c r="AJ119">
        <v>100</v>
      </c>
      <c r="AK119">
        <f t="shared" si="107"/>
        <v>9</v>
      </c>
      <c r="AL119">
        <f t="shared" si="108"/>
        <v>9</v>
      </c>
      <c r="AM119">
        <f t="shared" si="109"/>
        <v>8</v>
      </c>
      <c r="AN119" s="19">
        <f t="shared" si="125"/>
        <v>44927</v>
      </c>
      <c r="AO119" s="13">
        <f t="shared" si="126"/>
        <v>31</v>
      </c>
      <c r="AP119" s="15">
        <f t="shared" si="110"/>
        <v>0.09845662657082865</v>
      </c>
      <c r="AQ119">
        <f t="shared" si="111"/>
        <v>3662</v>
      </c>
      <c r="AR119">
        <f t="shared" si="112"/>
        <v>32</v>
      </c>
      <c r="AS119" s="20">
        <v>0.1</v>
      </c>
      <c r="AT119" s="14">
        <f t="shared" si="113"/>
        <v>117184</v>
      </c>
      <c r="AU119" s="14">
        <f t="shared" si="114"/>
        <v>11718</v>
      </c>
      <c r="AV119" s="14">
        <f t="shared" si="115"/>
        <v>0</v>
      </c>
      <c r="AW119" s="13">
        <f t="shared" si="116"/>
        <v>0</v>
      </c>
      <c r="AX119" s="13">
        <f t="shared" si="117"/>
        <v>0</v>
      </c>
      <c r="AY119" s="13">
        <f t="shared" si="127"/>
        <v>0</v>
      </c>
      <c r="BN119" s="13"/>
      <c r="BO119" s="19">
        <f t="shared" si="130"/>
        <v>44927</v>
      </c>
      <c r="BP119">
        <f t="shared" si="118"/>
        <v>9</v>
      </c>
      <c r="BQ119">
        <v>100</v>
      </c>
      <c r="BR119" s="16">
        <f t="shared" si="128"/>
        <v>77221.04406692708</v>
      </c>
      <c r="BS119" s="16">
        <f t="shared" si="119"/>
        <v>67476.83721250933</v>
      </c>
      <c r="BT119" s="14">
        <f t="shared" si="120"/>
        <v>9744.20685441775</v>
      </c>
      <c r="BU119" s="14">
        <f t="shared" si="129"/>
        <v>5779047.275438152</v>
      </c>
      <c r="BV119" s="13"/>
      <c r="BW119" s="19">
        <f t="shared" si="132"/>
        <v>44713</v>
      </c>
      <c r="BX119">
        <f t="shared" si="121"/>
        <v>9</v>
      </c>
      <c r="BY119">
        <v>100</v>
      </c>
      <c r="BZ119" s="16">
        <f t="shared" si="133"/>
        <v>0</v>
      </c>
      <c r="CA119" s="16">
        <f t="shared" si="122"/>
        <v>0</v>
      </c>
      <c r="CB119" s="14">
        <f t="shared" si="123"/>
        <v>0</v>
      </c>
      <c r="CC119" s="14">
        <f t="shared" si="131"/>
        <v>0</v>
      </c>
      <c r="CD119" s="13"/>
    </row>
    <row r="120" spans="36:82" ht="13.5">
      <c r="AJ120">
        <v>101</v>
      </c>
      <c r="AK120">
        <f t="shared" si="107"/>
        <v>9</v>
      </c>
      <c r="AL120">
        <f t="shared" si="108"/>
        <v>9</v>
      </c>
      <c r="AM120">
        <f t="shared" si="109"/>
        <v>8</v>
      </c>
      <c r="AN120" s="19">
        <f t="shared" si="125"/>
        <v>44958</v>
      </c>
      <c r="AO120" s="13">
        <f t="shared" si="126"/>
        <v>28</v>
      </c>
      <c r="AP120" s="15">
        <f t="shared" si="110"/>
        <v>0.10801552235440424</v>
      </c>
      <c r="AQ120">
        <f t="shared" si="111"/>
        <v>3629</v>
      </c>
      <c r="AR120">
        <f t="shared" si="112"/>
        <v>32</v>
      </c>
      <c r="AS120" s="20">
        <v>0.1</v>
      </c>
      <c r="AT120" s="14">
        <f t="shared" si="113"/>
        <v>116128</v>
      </c>
      <c r="AU120" s="14">
        <f t="shared" si="114"/>
        <v>11612</v>
      </c>
      <c r="AV120" s="14">
        <f t="shared" si="115"/>
        <v>0</v>
      </c>
      <c r="AW120" s="13">
        <f t="shared" si="116"/>
        <v>18975</v>
      </c>
      <c r="AX120" s="13">
        <f t="shared" si="117"/>
        <v>0</v>
      </c>
      <c r="AY120" s="13">
        <f t="shared" si="127"/>
        <v>0</v>
      </c>
      <c r="BN120" s="13"/>
      <c r="BO120" s="19">
        <f t="shared" si="130"/>
        <v>44958</v>
      </c>
      <c r="BP120">
        <f t="shared" si="118"/>
        <v>9</v>
      </c>
      <c r="BQ120">
        <v>101</v>
      </c>
      <c r="BR120" s="16">
        <f t="shared" si="128"/>
        <v>77221.04406692708</v>
      </c>
      <c r="BS120" s="16">
        <f t="shared" si="119"/>
        <v>67589.29860786351</v>
      </c>
      <c r="BT120" s="14">
        <f t="shared" si="120"/>
        <v>9631.745459063566</v>
      </c>
      <c r="BU120" s="14">
        <f t="shared" si="129"/>
        <v>5711457.976830289</v>
      </c>
      <c r="BV120" s="13"/>
      <c r="BW120" s="19">
        <f t="shared" si="132"/>
        <v>44743</v>
      </c>
      <c r="BX120">
        <f t="shared" si="121"/>
        <v>9</v>
      </c>
      <c r="BY120">
        <v>101</v>
      </c>
      <c r="BZ120" s="16">
        <f t="shared" si="133"/>
        <v>0</v>
      </c>
      <c r="CA120" s="16">
        <f t="shared" si="122"/>
        <v>0</v>
      </c>
      <c r="CB120" s="14">
        <f t="shared" si="123"/>
        <v>0</v>
      </c>
      <c r="CC120" s="14">
        <f t="shared" si="131"/>
        <v>0</v>
      </c>
      <c r="CD120" s="13"/>
    </row>
    <row r="121" spans="36:82" ht="13.5">
      <c r="AJ121">
        <v>102</v>
      </c>
      <c r="AK121">
        <f t="shared" si="107"/>
        <v>9</v>
      </c>
      <c r="AL121">
        <f t="shared" si="108"/>
        <v>9</v>
      </c>
      <c r="AM121">
        <f t="shared" si="109"/>
        <v>8</v>
      </c>
      <c r="AN121" s="19">
        <f t="shared" si="125"/>
        <v>44986</v>
      </c>
      <c r="AO121" s="13">
        <f t="shared" si="126"/>
        <v>31</v>
      </c>
      <c r="AP121" s="15">
        <f t="shared" si="110"/>
        <v>0.12713331392155544</v>
      </c>
      <c r="AQ121">
        <f t="shared" si="111"/>
        <v>4729</v>
      </c>
      <c r="AR121">
        <f t="shared" si="112"/>
        <v>32</v>
      </c>
      <c r="AS121" s="20">
        <v>0.1</v>
      </c>
      <c r="AT121" s="14">
        <f t="shared" si="113"/>
        <v>151328</v>
      </c>
      <c r="AU121" s="14">
        <f t="shared" si="114"/>
        <v>15132</v>
      </c>
      <c r="AV121" s="14">
        <f t="shared" si="115"/>
        <v>0</v>
      </c>
      <c r="AW121" s="13">
        <f t="shared" si="116"/>
        <v>0</v>
      </c>
      <c r="AX121" s="13">
        <f t="shared" si="117"/>
        <v>0</v>
      </c>
      <c r="AY121" s="13">
        <f t="shared" si="127"/>
        <v>0</v>
      </c>
      <c r="BN121" s="13"/>
      <c r="BO121" s="19">
        <f t="shared" si="130"/>
        <v>44986</v>
      </c>
      <c r="BP121">
        <f t="shared" si="118"/>
        <v>9</v>
      </c>
      <c r="BQ121">
        <v>102</v>
      </c>
      <c r="BR121" s="16">
        <f t="shared" si="128"/>
        <v>77221.04406692709</v>
      </c>
      <c r="BS121" s="16">
        <f t="shared" si="119"/>
        <v>67701.94743887662</v>
      </c>
      <c r="BT121" s="14">
        <f t="shared" si="120"/>
        <v>9519.096628050462</v>
      </c>
      <c r="BU121" s="14">
        <f t="shared" si="129"/>
        <v>5643756.029391412</v>
      </c>
      <c r="BV121" s="13"/>
      <c r="BW121" s="19">
        <f t="shared" si="132"/>
        <v>44774</v>
      </c>
      <c r="BX121">
        <f t="shared" si="121"/>
        <v>9</v>
      </c>
      <c r="BY121">
        <v>102</v>
      </c>
      <c r="BZ121" s="16">
        <f t="shared" si="133"/>
        <v>0</v>
      </c>
      <c r="CA121" s="16">
        <f t="shared" si="122"/>
        <v>0</v>
      </c>
      <c r="CB121" s="14">
        <f t="shared" si="123"/>
        <v>0</v>
      </c>
      <c r="CC121" s="14">
        <f t="shared" si="131"/>
        <v>0</v>
      </c>
      <c r="CD121" s="13"/>
    </row>
    <row r="122" spans="36:82" ht="13.5">
      <c r="AJ122">
        <v>103</v>
      </c>
      <c r="AK122">
        <f t="shared" si="107"/>
        <v>9</v>
      </c>
      <c r="AL122">
        <f t="shared" si="108"/>
        <v>9</v>
      </c>
      <c r="AM122">
        <f t="shared" si="109"/>
        <v>9</v>
      </c>
      <c r="AN122" s="19">
        <f t="shared" si="125"/>
        <v>45017</v>
      </c>
      <c r="AO122" s="13">
        <f t="shared" si="126"/>
        <v>30</v>
      </c>
      <c r="AP122" s="15">
        <f t="shared" si="110"/>
        <v>0.1472069950670642</v>
      </c>
      <c r="AQ122">
        <f t="shared" si="111"/>
        <v>5299</v>
      </c>
      <c r="AR122">
        <f t="shared" si="112"/>
        <v>32</v>
      </c>
      <c r="AS122" s="20">
        <v>0.1</v>
      </c>
      <c r="AT122" s="14">
        <f t="shared" si="113"/>
        <v>169568</v>
      </c>
      <c r="AU122" s="14">
        <f t="shared" si="114"/>
        <v>16956</v>
      </c>
      <c r="AV122" s="14">
        <f t="shared" si="115"/>
        <v>66300</v>
      </c>
      <c r="AW122" s="13">
        <f t="shared" si="116"/>
        <v>0</v>
      </c>
      <c r="AX122" s="13">
        <f t="shared" si="117"/>
        <v>0</v>
      </c>
      <c r="AY122" s="13">
        <f t="shared" si="127"/>
        <v>70000</v>
      </c>
      <c r="BN122" s="13"/>
      <c r="BO122" s="19">
        <f t="shared" si="130"/>
        <v>45017</v>
      </c>
      <c r="BP122">
        <f t="shared" si="118"/>
        <v>9</v>
      </c>
      <c r="BQ122">
        <v>103</v>
      </c>
      <c r="BR122" s="16">
        <f t="shared" si="128"/>
        <v>77221.04406692708</v>
      </c>
      <c r="BS122" s="16">
        <f t="shared" si="119"/>
        <v>67814.7840179414</v>
      </c>
      <c r="BT122" s="14">
        <f t="shared" si="120"/>
        <v>9406.260048985669</v>
      </c>
      <c r="BU122" s="14">
        <f t="shared" si="129"/>
        <v>5575941.245373471</v>
      </c>
      <c r="BV122" s="13"/>
      <c r="BW122" s="19">
        <f t="shared" si="132"/>
        <v>44805</v>
      </c>
      <c r="BX122">
        <f t="shared" si="121"/>
        <v>9</v>
      </c>
      <c r="BY122">
        <v>103</v>
      </c>
      <c r="BZ122" s="16">
        <f t="shared" si="133"/>
        <v>0</v>
      </c>
      <c r="CA122" s="16">
        <f t="shared" si="122"/>
        <v>0</v>
      </c>
      <c r="CB122" s="14">
        <f t="shared" si="123"/>
        <v>0</v>
      </c>
      <c r="CC122" s="14">
        <f t="shared" si="131"/>
        <v>0</v>
      </c>
      <c r="CD122" s="13"/>
    </row>
    <row r="123" spans="36:82" ht="13.5">
      <c r="AJ123">
        <v>104</v>
      </c>
      <c r="AK123">
        <f t="shared" si="107"/>
        <v>9</v>
      </c>
      <c r="AL123">
        <f t="shared" si="108"/>
        <v>9</v>
      </c>
      <c r="AM123">
        <f t="shared" si="109"/>
        <v>9</v>
      </c>
      <c r="AN123" s="19">
        <f t="shared" si="125"/>
        <v>45047</v>
      </c>
      <c r="AO123" s="13">
        <f t="shared" si="126"/>
        <v>31</v>
      </c>
      <c r="AP123" s="15">
        <f t="shared" si="110"/>
        <v>0.15676589085063977</v>
      </c>
      <c r="AQ123">
        <f t="shared" si="111"/>
        <v>5831</v>
      </c>
      <c r="AR123">
        <f t="shared" si="112"/>
        <v>32</v>
      </c>
      <c r="AS123" s="20">
        <v>0.1</v>
      </c>
      <c r="AT123" s="14">
        <f t="shared" si="113"/>
        <v>186592</v>
      </c>
      <c r="AU123" s="14">
        <f t="shared" si="114"/>
        <v>18659</v>
      </c>
      <c r="AV123" s="14">
        <f t="shared" si="115"/>
        <v>0</v>
      </c>
      <c r="AW123" s="13">
        <f t="shared" si="116"/>
        <v>0</v>
      </c>
      <c r="AX123" s="13">
        <f t="shared" si="117"/>
        <v>0</v>
      </c>
      <c r="AY123" s="13">
        <f t="shared" si="127"/>
        <v>0</v>
      </c>
      <c r="BN123" s="13"/>
      <c r="BO123" s="19">
        <f t="shared" si="130"/>
        <v>45047</v>
      </c>
      <c r="BP123">
        <f t="shared" si="118"/>
        <v>9</v>
      </c>
      <c r="BQ123">
        <v>104</v>
      </c>
      <c r="BR123" s="16">
        <f t="shared" si="128"/>
        <v>77221.04406692708</v>
      </c>
      <c r="BS123" s="16">
        <f t="shared" si="119"/>
        <v>67927.80865797131</v>
      </c>
      <c r="BT123" s="14">
        <f t="shared" si="120"/>
        <v>9293.235408955765</v>
      </c>
      <c r="BU123" s="14">
        <f t="shared" si="129"/>
        <v>5508013.4367154995</v>
      </c>
      <c r="BV123" s="13"/>
      <c r="BW123" s="19">
        <f t="shared" si="132"/>
        <v>44835</v>
      </c>
      <c r="BX123">
        <f t="shared" si="121"/>
        <v>9</v>
      </c>
      <c r="BY123">
        <v>104</v>
      </c>
      <c r="BZ123" s="16">
        <f t="shared" si="133"/>
        <v>0</v>
      </c>
      <c r="CA123" s="16">
        <f t="shared" si="122"/>
        <v>0</v>
      </c>
      <c r="CB123" s="14">
        <f t="shared" si="123"/>
        <v>0</v>
      </c>
      <c r="CC123" s="14">
        <f t="shared" si="131"/>
        <v>0</v>
      </c>
      <c r="CD123" s="13"/>
    </row>
    <row r="124" spans="36:82" ht="13.5">
      <c r="AJ124">
        <v>105</v>
      </c>
      <c r="AK124">
        <f t="shared" si="107"/>
        <v>9</v>
      </c>
      <c r="AL124">
        <f t="shared" si="108"/>
        <v>9</v>
      </c>
      <c r="AM124">
        <f t="shared" si="109"/>
        <v>9</v>
      </c>
      <c r="AN124" s="19">
        <f t="shared" si="125"/>
        <v>45078</v>
      </c>
      <c r="AO124" s="13">
        <f t="shared" si="126"/>
        <v>30</v>
      </c>
      <c r="AP124" s="15">
        <f t="shared" si="110"/>
        <v>0.1472069950670642</v>
      </c>
      <c r="AQ124">
        <f t="shared" si="111"/>
        <v>5299</v>
      </c>
      <c r="AR124">
        <f t="shared" si="112"/>
        <v>32</v>
      </c>
      <c r="AS124" s="20">
        <v>0.1</v>
      </c>
      <c r="AT124" s="14">
        <f t="shared" si="113"/>
        <v>169568</v>
      </c>
      <c r="AU124" s="14">
        <f t="shared" si="114"/>
        <v>16956</v>
      </c>
      <c r="AV124" s="14">
        <f t="shared" si="115"/>
        <v>0</v>
      </c>
      <c r="AW124" s="13">
        <f t="shared" si="116"/>
        <v>0</v>
      </c>
      <c r="AX124" s="13">
        <f t="shared" si="117"/>
        <v>0</v>
      </c>
      <c r="AY124" s="13">
        <f t="shared" si="127"/>
        <v>0</v>
      </c>
      <c r="BN124" s="13"/>
      <c r="BO124" s="19">
        <f t="shared" si="130"/>
        <v>45078</v>
      </c>
      <c r="BP124">
        <f t="shared" si="118"/>
        <v>9</v>
      </c>
      <c r="BQ124">
        <v>105</v>
      </c>
      <c r="BR124" s="16">
        <f t="shared" si="128"/>
        <v>77221.04406692708</v>
      </c>
      <c r="BS124" s="16">
        <f t="shared" si="119"/>
        <v>68041.02167240126</v>
      </c>
      <c r="BT124" s="14">
        <f t="shared" si="120"/>
        <v>9180.022394525815</v>
      </c>
      <c r="BU124" s="14">
        <f t="shared" si="129"/>
        <v>5439972.415043098</v>
      </c>
      <c r="BV124" s="13"/>
      <c r="BW124" s="19">
        <f t="shared" si="132"/>
        <v>44866</v>
      </c>
      <c r="BX124">
        <f t="shared" si="121"/>
        <v>9</v>
      </c>
      <c r="BY124">
        <v>105</v>
      </c>
      <c r="BZ124" s="16">
        <f t="shared" si="133"/>
        <v>0</v>
      </c>
      <c r="CA124" s="16">
        <f t="shared" si="122"/>
        <v>0</v>
      </c>
      <c r="CB124" s="14">
        <f t="shared" si="123"/>
        <v>0</v>
      </c>
      <c r="CC124" s="14">
        <f t="shared" si="131"/>
        <v>0</v>
      </c>
      <c r="CD124" s="13"/>
    </row>
    <row r="125" spans="36:82" ht="13.5">
      <c r="AJ125">
        <v>106</v>
      </c>
      <c r="AK125">
        <f t="shared" si="107"/>
        <v>9</v>
      </c>
      <c r="AL125">
        <f t="shared" si="108"/>
        <v>9</v>
      </c>
      <c r="AM125">
        <f t="shared" si="109"/>
        <v>9</v>
      </c>
      <c r="AN125" s="19">
        <f t="shared" si="125"/>
        <v>45108</v>
      </c>
      <c r="AO125" s="13">
        <f t="shared" si="126"/>
        <v>31</v>
      </c>
      <c r="AP125" s="15">
        <f t="shared" si="110"/>
        <v>0.12713331392155544</v>
      </c>
      <c r="AQ125">
        <f t="shared" si="111"/>
        <v>4729</v>
      </c>
      <c r="AR125">
        <f t="shared" si="112"/>
        <v>32</v>
      </c>
      <c r="AS125" s="20">
        <v>0.1</v>
      </c>
      <c r="AT125" s="14">
        <f t="shared" si="113"/>
        <v>151328</v>
      </c>
      <c r="AU125" s="14">
        <f t="shared" si="114"/>
        <v>15132</v>
      </c>
      <c r="AV125" s="14">
        <f t="shared" si="115"/>
        <v>0</v>
      </c>
      <c r="AW125" s="13">
        <f t="shared" si="116"/>
        <v>16575</v>
      </c>
      <c r="AX125" s="13">
        <f t="shared" si="117"/>
        <v>0</v>
      </c>
      <c r="AY125" s="13">
        <f t="shared" si="127"/>
        <v>0</v>
      </c>
      <c r="BN125" s="13"/>
      <c r="BO125" s="19">
        <f t="shared" si="130"/>
        <v>45108</v>
      </c>
      <c r="BP125">
        <f t="shared" si="118"/>
        <v>9</v>
      </c>
      <c r="BQ125">
        <v>106</v>
      </c>
      <c r="BR125" s="16">
        <f t="shared" si="128"/>
        <v>77221.04406692709</v>
      </c>
      <c r="BS125" s="16">
        <f t="shared" si="119"/>
        <v>68154.4233751886</v>
      </c>
      <c r="BT125" s="14">
        <f t="shared" si="120"/>
        <v>9066.620691738479</v>
      </c>
      <c r="BU125" s="14">
        <f t="shared" si="129"/>
        <v>5371817.99166791</v>
      </c>
      <c r="BV125" s="13"/>
      <c r="BW125" s="19">
        <f t="shared" si="132"/>
        <v>44896</v>
      </c>
      <c r="BX125">
        <f t="shared" si="121"/>
        <v>9</v>
      </c>
      <c r="BY125">
        <v>106</v>
      </c>
      <c r="BZ125" s="16">
        <f t="shared" si="133"/>
        <v>0</v>
      </c>
      <c r="CA125" s="16">
        <f t="shared" si="122"/>
        <v>0</v>
      </c>
      <c r="CB125" s="14">
        <f t="shared" si="123"/>
        <v>0</v>
      </c>
      <c r="CC125" s="14">
        <f t="shared" si="131"/>
        <v>0</v>
      </c>
      <c r="CD125" s="13"/>
    </row>
    <row r="126" spans="36:82" ht="13.5">
      <c r="AJ126">
        <v>107</v>
      </c>
      <c r="AK126">
        <f t="shared" si="107"/>
        <v>9</v>
      </c>
      <c r="AL126">
        <f t="shared" si="108"/>
        <v>9</v>
      </c>
      <c r="AM126">
        <f t="shared" si="109"/>
        <v>9</v>
      </c>
      <c r="AN126" s="19">
        <f t="shared" si="125"/>
        <v>45139</v>
      </c>
      <c r="AO126" s="13">
        <f t="shared" si="126"/>
        <v>31</v>
      </c>
      <c r="AP126" s="15">
        <f t="shared" si="110"/>
        <v>0.13764809928348862</v>
      </c>
      <c r="AQ126">
        <f t="shared" si="111"/>
        <v>5120</v>
      </c>
      <c r="AR126">
        <f t="shared" si="112"/>
        <v>32</v>
      </c>
      <c r="AS126" s="20">
        <v>0.1</v>
      </c>
      <c r="AT126" s="14">
        <f t="shared" si="113"/>
        <v>163840</v>
      </c>
      <c r="AU126" s="14">
        <f t="shared" si="114"/>
        <v>16384</v>
      </c>
      <c r="AV126" s="14">
        <f t="shared" si="115"/>
        <v>0</v>
      </c>
      <c r="AW126" s="13">
        <f t="shared" si="116"/>
        <v>0</v>
      </c>
      <c r="AX126" s="13">
        <f t="shared" si="117"/>
        <v>0</v>
      </c>
      <c r="AY126" s="13">
        <f t="shared" si="127"/>
        <v>0</v>
      </c>
      <c r="BN126" s="13"/>
      <c r="BO126" s="19">
        <f t="shared" si="130"/>
        <v>45139</v>
      </c>
      <c r="BP126">
        <f t="shared" si="118"/>
        <v>9</v>
      </c>
      <c r="BQ126">
        <v>107</v>
      </c>
      <c r="BR126" s="16">
        <f t="shared" si="128"/>
        <v>77221.04406692708</v>
      </c>
      <c r="BS126" s="16">
        <f t="shared" si="119"/>
        <v>68268.01408081391</v>
      </c>
      <c r="BT126" s="14">
        <f t="shared" si="120"/>
        <v>8953.029986113164</v>
      </c>
      <c r="BU126" s="14">
        <f t="shared" si="129"/>
        <v>5303549.977587095</v>
      </c>
      <c r="BV126" s="13"/>
      <c r="BW126" s="19">
        <f t="shared" si="132"/>
        <v>44927</v>
      </c>
      <c r="BX126">
        <f t="shared" si="121"/>
        <v>9</v>
      </c>
      <c r="BY126">
        <v>107</v>
      </c>
      <c r="BZ126" s="16">
        <f t="shared" si="133"/>
        <v>0</v>
      </c>
      <c r="CA126" s="16">
        <f t="shared" si="122"/>
        <v>0</v>
      </c>
      <c r="CB126" s="14">
        <f t="shared" si="123"/>
        <v>0</v>
      </c>
      <c r="CC126" s="14">
        <f t="shared" si="131"/>
        <v>0</v>
      </c>
      <c r="CD126" s="13"/>
    </row>
    <row r="127" spans="36:82" ht="13.5">
      <c r="AJ127">
        <v>108</v>
      </c>
      <c r="AK127">
        <f t="shared" si="107"/>
        <v>9</v>
      </c>
      <c r="AL127">
        <f t="shared" si="108"/>
        <v>9</v>
      </c>
      <c r="AM127">
        <f t="shared" si="109"/>
        <v>9</v>
      </c>
      <c r="AN127" s="19">
        <f t="shared" si="125"/>
        <v>45170</v>
      </c>
      <c r="AO127" s="13">
        <f t="shared" si="126"/>
        <v>30</v>
      </c>
      <c r="AP127" s="15">
        <f t="shared" si="110"/>
        <v>0.12713331392155544</v>
      </c>
      <c r="AQ127">
        <f t="shared" si="111"/>
        <v>4576</v>
      </c>
      <c r="AR127">
        <f t="shared" si="112"/>
        <v>32</v>
      </c>
      <c r="AS127" s="20">
        <v>0.1</v>
      </c>
      <c r="AT127" s="14">
        <f t="shared" si="113"/>
        <v>146432</v>
      </c>
      <c r="AU127" s="14">
        <f t="shared" si="114"/>
        <v>14643</v>
      </c>
      <c r="AV127" s="14">
        <f t="shared" si="115"/>
        <v>0</v>
      </c>
      <c r="AW127" s="13">
        <f t="shared" si="116"/>
        <v>16575</v>
      </c>
      <c r="AX127" s="13">
        <f t="shared" si="117"/>
        <v>0</v>
      </c>
      <c r="AY127" s="13">
        <f t="shared" si="127"/>
        <v>0</v>
      </c>
      <c r="BN127" s="13"/>
      <c r="BO127" s="19">
        <f t="shared" si="130"/>
        <v>45170</v>
      </c>
      <c r="BP127">
        <f t="shared" si="118"/>
        <v>9</v>
      </c>
      <c r="BQ127">
        <v>108</v>
      </c>
      <c r="BR127" s="16">
        <f t="shared" si="128"/>
        <v>77221.04406692708</v>
      </c>
      <c r="BS127" s="16">
        <f t="shared" si="119"/>
        <v>68381.79410428194</v>
      </c>
      <c r="BT127" s="14">
        <f t="shared" si="120"/>
        <v>8839.249962645139</v>
      </c>
      <c r="BU127" s="14">
        <f t="shared" si="129"/>
        <v>5235168.183482814</v>
      </c>
      <c r="BV127" s="13"/>
      <c r="BW127" s="19">
        <f t="shared" si="132"/>
        <v>44958</v>
      </c>
      <c r="BX127">
        <f t="shared" si="121"/>
        <v>9</v>
      </c>
      <c r="BY127">
        <v>108</v>
      </c>
      <c r="BZ127" s="16">
        <f t="shared" si="133"/>
        <v>0</v>
      </c>
      <c r="CA127" s="16">
        <f t="shared" si="122"/>
        <v>0</v>
      </c>
      <c r="CB127" s="14">
        <f t="shared" si="123"/>
        <v>0</v>
      </c>
      <c r="CC127" s="14">
        <f t="shared" si="131"/>
        <v>0</v>
      </c>
      <c r="CD127" s="13"/>
    </row>
    <row r="128" spans="36:82" ht="13.5">
      <c r="AJ128">
        <v>109</v>
      </c>
      <c r="AK128">
        <f t="shared" si="107"/>
        <v>10</v>
      </c>
      <c r="AL128">
        <f t="shared" si="108"/>
        <v>10</v>
      </c>
      <c r="AM128">
        <f t="shared" si="109"/>
        <v>9</v>
      </c>
      <c r="AN128" s="19">
        <f t="shared" si="125"/>
        <v>45200</v>
      </c>
      <c r="AO128" s="13">
        <f t="shared" si="126"/>
        <v>31</v>
      </c>
      <c r="AP128" s="15">
        <f t="shared" si="110"/>
        <v>0.11698654604728996</v>
      </c>
      <c r="AQ128">
        <f t="shared" si="111"/>
        <v>4351</v>
      </c>
      <c r="AR128">
        <f t="shared" si="112"/>
        <v>32</v>
      </c>
      <c r="AS128" s="20">
        <v>0.1</v>
      </c>
      <c r="AT128" s="14">
        <f t="shared" si="113"/>
        <v>139232</v>
      </c>
      <c r="AU128" s="14">
        <f t="shared" si="114"/>
        <v>13923</v>
      </c>
      <c r="AV128" s="14">
        <f t="shared" si="115"/>
        <v>0</v>
      </c>
      <c r="AW128" s="13">
        <f t="shared" si="116"/>
        <v>0</v>
      </c>
      <c r="AX128" s="13">
        <f t="shared" si="117"/>
        <v>0</v>
      </c>
      <c r="AY128" s="13">
        <f t="shared" si="127"/>
        <v>0</v>
      </c>
      <c r="BN128" s="13"/>
      <c r="BO128" s="19">
        <f t="shared" si="130"/>
        <v>45200</v>
      </c>
      <c r="BP128">
        <f t="shared" si="118"/>
        <v>10</v>
      </c>
      <c r="BQ128">
        <v>109</v>
      </c>
      <c r="BR128" s="16">
        <f t="shared" si="128"/>
        <v>77221.04406692709</v>
      </c>
      <c r="BS128" s="16">
        <f t="shared" si="119"/>
        <v>68495.76376112242</v>
      </c>
      <c r="BT128" s="14">
        <f t="shared" si="120"/>
        <v>8725.28030580467</v>
      </c>
      <c r="BU128" s="14">
        <f t="shared" si="129"/>
        <v>5166672.419721691</v>
      </c>
      <c r="BV128" s="13"/>
      <c r="BW128" s="19">
        <f t="shared" si="132"/>
        <v>44986</v>
      </c>
      <c r="BX128">
        <f t="shared" si="121"/>
        <v>10</v>
      </c>
      <c r="BY128">
        <v>109</v>
      </c>
      <c r="BZ128" s="16">
        <f t="shared" si="133"/>
        <v>0</v>
      </c>
      <c r="CA128" s="16">
        <f t="shared" si="122"/>
        <v>0</v>
      </c>
      <c r="CB128" s="14">
        <f t="shared" si="123"/>
        <v>0</v>
      </c>
      <c r="CC128" s="14">
        <f t="shared" si="131"/>
        <v>0</v>
      </c>
      <c r="CD128" s="13"/>
    </row>
    <row r="129" spans="36:82" ht="13.5">
      <c r="AJ129">
        <v>110</v>
      </c>
      <c r="AK129">
        <f t="shared" si="107"/>
        <v>10</v>
      </c>
      <c r="AL129">
        <f t="shared" si="108"/>
        <v>10</v>
      </c>
      <c r="AM129">
        <f t="shared" si="109"/>
        <v>9</v>
      </c>
      <c r="AN129" s="19">
        <f t="shared" si="125"/>
        <v>45231</v>
      </c>
      <c r="AO129" s="13">
        <f t="shared" si="126"/>
        <v>30</v>
      </c>
      <c r="AP129" s="15">
        <f t="shared" si="110"/>
        <v>0.10747544474263224</v>
      </c>
      <c r="AQ129">
        <f t="shared" si="111"/>
        <v>3869</v>
      </c>
      <c r="AR129">
        <f t="shared" si="112"/>
        <v>32</v>
      </c>
      <c r="AS129" s="20">
        <v>0.1</v>
      </c>
      <c r="AT129" s="14">
        <f t="shared" si="113"/>
        <v>123808</v>
      </c>
      <c r="AU129" s="14">
        <f t="shared" si="114"/>
        <v>12380</v>
      </c>
      <c r="AV129" s="14">
        <f t="shared" si="115"/>
        <v>0</v>
      </c>
      <c r="AW129" s="13">
        <f t="shared" si="116"/>
        <v>0</v>
      </c>
      <c r="AX129" s="13">
        <f t="shared" si="117"/>
        <v>12100</v>
      </c>
      <c r="AY129" s="13">
        <f t="shared" si="127"/>
        <v>0</v>
      </c>
      <c r="BN129" s="13"/>
      <c r="BO129" s="19">
        <f t="shared" si="130"/>
        <v>45231</v>
      </c>
      <c r="BP129">
        <f t="shared" si="118"/>
        <v>10</v>
      </c>
      <c r="BQ129">
        <v>110</v>
      </c>
      <c r="BR129" s="16">
        <f t="shared" si="128"/>
        <v>77221.04406692708</v>
      </c>
      <c r="BS129" s="16">
        <f t="shared" si="119"/>
        <v>68609.92336739095</v>
      </c>
      <c r="BT129" s="14">
        <f t="shared" si="120"/>
        <v>8611.120699536132</v>
      </c>
      <c r="BU129" s="14">
        <f t="shared" si="129"/>
        <v>5098062.4963543</v>
      </c>
      <c r="BV129" s="13"/>
      <c r="BW129" s="19">
        <f t="shared" si="132"/>
        <v>45017</v>
      </c>
      <c r="BX129">
        <f t="shared" si="121"/>
        <v>10</v>
      </c>
      <c r="BY129">
        <v>110</v>
      </c>
      <c r="BZ129" s="16">
        <f t="shared" si="133"/>
        <v>0</v>
      </c>
      <c r="CA129" s="16">
        <f t="shared" si="122"/>
        <v>0</v>
      </c>
      <c r="CB129" s="14">
        <f t="shared" si="123"/>
        <v>0</v>
      </c>
      <c r="CC129" s="14">
        <f t="shared" si="131"/>
        <v>0</v>
      </c>
      <c r="CD129" s="13"/>
    </row>
    <row r="130" spans="36:82" ht="13.5">
      <c r="AJ130">
        <v>111</v>
      </c>
      <c r="AK130">
        <f t="shared" si="107"/>
        <v>10</v>
      </c>
      <c r="AL130">
        <f t="shared" si="108"/>
        <v>10</v>
      </c>
      <c r="AM130">
        <f t="shared" si="109"/>
        <v>9</v>
      </c>
      <c r="AN130" s="19">
        <f t="shared" si="125"/>
        <v>45261</v>
      </c>
      <c r="AO130" s="13">
        <f t="shared" si="126"/>
        <v>31</v>
      </c>
      <c r="AP130" s="15">
        <f t="shared" si="110"/>
        <v>0.08750213200285102</v>
      </c>
      <c r="AQ130">
        <f t="shared" si="111"/>
        <v>3255</v>
      </c>
      <c r="AR130">
        <f t="shared" si="112"/>
        <v>32</v>
      </c>
      <c r="AS130" s="20">
        <v>0.1</v>
      </c>
      <c r="AT130" s="14">
        <f t="shared" si="113"/>
        <v>104160</v>
      </c>
      <c r="AU130" s="14">
        <f t="shared" si="114"/>
        <v>10416</v>
      </c>
      <c r="AV130" s="14">
        <f t="shared" si="115"/>
        <v>0</v>
      </c>
      <c r="AW130" s="13">
        <f t="shared" si="116"/>
        <v>16575</v>
      </c>
      <c r="AX130" s="13">
        <f t="shared" si="117"/>
        <v>0</v>
      </c>
      <c r="AY130" s="13">
        <f t="shared" si="127"/>
        <v>0</v>
      </c>
      <c r="BN130" s="13"/>
      <c r="BO130" s="19">
        <f t="shared" si="130"/>
        <v>45261</v>
      </c>
      <c r="BP130">
        <f t="shared" si="118"/>
        <v>10</v>
      </c>
      <c r="BQ130">
        <v>111</v>
      </c>
      <c r="BR130" s="16">
        <f t="shared" si="128"/>
        <v>77221.04406692708</v>
      </c>
      <c r="BS130" s="16">
        <f t="shared" si="119"/>
        <v>68724.27323966993</v>
      </c>
      <c r="BT130" s="14">
        <f t="shared" si="120"/>
        <v>8496.770827257147</v>
      </c>
      <c r="BU130" s="14">
        <f t="shared" si="129"/>
        <v>5029338.223114629</v>
      </c>
      <c r="BV130" s="13"/>
      <c r="BW130" s="19">
        <f t="shared" si="132"/>
        <v>45047</v>
      </c>
      <c r="BX130">
        <f t="shared" si="121"/>
        <v>10</v>
      </c>
      <c r="BY130">
        <v>111</v>
      </c>
      <c r="BZ130" s="16">
        <f t="shared" si="133"/>
        <v>0</v>
      </c>
      <c r="CA130" s="16">
        <f t="shared" si="122"/>
        <v>0</v>
      </c>
      <c r="CB130" s="14">
        <f t="shared" si="123"/>
        <v>0</v>
      </c>
      <c r="CC130" s="14">
        <f t="shared" si="131"/>
        <v>0</v>
      </c>
      <c r="CD130" s="13"/>
    </row>
    <row r="131" spans="36:82" ht="13.5">
      <c r="AJ131">
        <v>112</v>
      </c>
      <c r="AK131">
        <f t="shared" si="107"/>
        <v>10</v>
      </c>
      <c r="AL131">
        <f t="shared" si="108"/>
        <v>10</v>
      </c>
      <c r="AM131">
        <f t="shared" si="109"/>
        <v>9</v>
      </c>
      <c r="AN131" s="19">
        <f t="shared" si="125"/>
        <v>45292</v>
      </c>
      <c r="AO131" s="13">
        <f t="shared" si="126"/>
        <v>31</v>
      </c>
      <c r="AP131" s="15">
        <f t="shared" si="110"/>
        <v>0.09796434343797453</v>
      </c>
      <c r="AQ131">
        <f t="shared" si="111"/>
        <v>3644</v>
      </c>
      <c r="AR131">
        <f t="shared" si="112"/>
        <v>32</v>
      </c>
      <c r="AS131" s="20">
        <v>0.1</v>
      </c>
      <c r="AT131" s="14">
        <f t="shared" si="113"/>
        <v>116608</v>
      </c>
      <c r="AU131" s="14">
        <f t="shared" si="114"/>
        <v>11660</v>
      </c>
      <c r="AV131" s="14">
        <f t="shared" si="115"/>
        <v>0</v>
      </c>
      <c r="AW131" s="13">
        <f t="shared" si="116"/>
        <v>0</v>
      </c>
      <c r="AX131" s="13">
        <f t="shared" si="117"/>
        <v>0</v>
      </c>
      <c r="AY131" s="13">
        <f t="shared" si="127"/>
        <v>0</v>
      </c>
      <c r="BN131" s="13"/>
      <c r="BO131" s="19">
        <f t="shared" si="130"/>
        <v>45292</v>
      </c>
      <c r="BP131">
        <f t="shared" si="118"/>
        <v>10</v>
      </c>
      <c r="BQ131">
        <v>112</v>
      </c>
      <c r="BR131" s="16">
        <f t="shared" si="128"/>
        <v>77221.04406692709</v>
      </c>
      <c r="BS131" s="16">
        <f t="shared" si="119"/>
        <v>68838.81369506939</v>
      </c>
      <c r="BT131" s="14">
        <f t="shared" si="120"/>
        <v>8382.230371857699</v>
      </c>
      <c r="BU131" s="14">
        <f t="shared" si="129"/>
        <v>4960499.40941956</v>
      </c>
      <c r="BV131" s="13"/>
      <c r="BW131" s="19">
        <f t="shared" si="132"/>
        <v>45078</v>
      </c>
      <c r="BX131">
        <f t="shared" si="121"/>
        <v>10</v>
      </c>
      <c r="BY131">
        <v>112</v>
      </c>
      <c r="BZ131" s="16">
        <f t="shared" si="133"/>
        <v>0</v>
      </c>
      <c r="CA131" s="16">
        <f t="shared" si="122"/>
        <v>0</v>
      </c>
      <c r="CB131" s="14">
        <f t="shared" si="123"/>
        <v>0</v>
      </c>
      <c r="CC131" s="14">
        <f t="shared" si="131"/>
        <v>0</v>
      </c>
      <c r="CD131" s="13"/>
    </row>
    <row r="132" spans="36:82" ht="13.5">
      <c r="AJ132">
        <v>113</v>
      </c>
      <c r="AK132">
        <f t="shared" si="107"/>
        <v>10</v>
      </c>
      <c r="AL132">
        <f t="shared" si="108"/>
        <v>10</v>
      </c>
      <c r="AM132">
        <f t="shared" si="109"/>
        <v>9</v>
      </c>
      <c r="AN132" s="19">
        <f t="shared" si="125"/>
        <v>45323</v>
      </c>
      <c r="AO132" s="13">
        <f t="shared" si="126"/>
        <v>29</v>
      </c>
      <c r="AP132" s="15">
        <f t="shared" si="110"/>
        <v>0.10747544474263224</v>
      </c>
      <c r="AQ132">
        <f t="shared" si="111"/>
        <v>3740</v>
      </c>
      <c r="AR132">
        <f t="shared" si="112"/>
        <v>32</v>
      </c>
      <c r="AS132" s="20">
        <v>0.1</v>
      </c>
      <c r="AT132" s="14">
        <f t="shared" si="113"/>
        <v>119680</v>
      </c>
      <c r="AU132" s="14">
        <f t="shared" si="114"/>
        <v>11968</v>
      </c>
      <c r="AV132" s="14">
        <f t="shared" si="115"/>
        <v>0</v>
      </c>
      <c r="AW132" s="13">
        <f t="shared" si="116"/>
        <v>16575</v>
      </c>
      <c r="AX132" s="13">
        <f t="shared" si="117"/>
        <v>0</v>
      </c>
      <c r="AY132" s="13">
        <f t="shared" si="127"/>
        <v>0</v>
      </c>
      <c r="BN132" s="13"/>
      <c r="BO132" s="19">
        <f t="shared" si="130"/>
        <v>45323</v>
      </c>
      <c r="BP132">
        <f t="shared" si="118"/>
        <v>10</v>
      </c>
      <c r="BQ132">
        <v>113</v>
      </c>
      <c r="BR132" s="16">
        <f t="shared" si="128"/>
        <v>77221.04406692708</v>
      </c>
      <c r="BS132" s="16">
        <f t="shared" si="119"/>
        <v>68953.54505122782</v>
      </c>
      <c r="BT132" s="14">
        <f t="shared" si="120"/>
        <v>8267.49901569925</v>
      </c>
      <c r="BU132" s="14">
        <f t="shared" si="129"/>
        <v>4891545.864368332</v>
      </c>
      <c r="BV132" s="13"/>
      <c r="BW132" s="19">
        <f t="shared" si="132"/>
        <v>45108</v>
      </c>
      <c r="BX132">
        <f t="shared" si="121"/>
        <v>10</v>
      </c>
      <c r="BY132">
        <v>113</v>
      </c>
      <c r="BZ132" s="16">
        <f t="shared" si="133"/>
        <v>0</v>
      </c>
      <c r="CA132" s="16">
        <f t="shared" si="122"/>
        <v>0</v>
      </c>
      <c r="CB132" s="14">
        <f t="shared" si="123"/>
        <v>0</v>
      </c>
      <c r="CC132" s="14">
        <f t="shared" si="131"/>
        <v>0</v>
      </c>
      <c r="CD132" s="13"/>
    </row>
    <row r="133" spans="36:82" ht="13.5">
      <c r="AJ133">
        <v>114</v>
      </c>
      <c r="AK133">
        <f t="shared" si="107"/>
        <v>10</v>
      </c>
      <c r="AL133">
        <f t="shared" si="108"/>
        <v>10</v>
      </c>
      <c r="AM133">
        <f t="shared" si="109"/>
        <v>9</v>
      </c>
      <c r="AN133" s="19">
        <f t="shared" si="125"/>
        <v>45352</v>
      </c>
      <c r="AO133" s="13">
        <f t="shared" si="126"/>
        <v>31</v>
      </c>
      <c r="AP133" s="15">
        <f t="shared" si="110"/>
        <v>0.12649764735194768</v>
      </c>
      <c r="AQ133">
        <f t="shared" si="111"/>
        <v>4705</v>
      </c>
      <c r="AR133">
        <f t="shared" si="112"/>
        <v>32</v>
      </c>
      <c r="AS133" s="20">
        <v>0.1</v>
      </c>
      <c r="AT133" s="14">
        <f t="shared" si="113"/>
        <v>150560</v>
      </c>
      <c r="AU133" s="14">
        <f t="shared" si="114"/>
        <v>15056</v>
      </c>
      <c r="AV133" s="14">
        <f t="shared" si="115"/>
        <v>0</v>
      </c>
      <c r="AW133" s="13">
        <f t="shared" si="116"/>
        <v>0</v>
      </c>
      <c r="AX133" s="13">
        <f t="shared" si="117"/>
        <v>0</v>
      </c>
      <c r="AY133" s="13">
        <f t="shared" si="127"/>
        <v>0</v>
      </c>
      <c r="BN133" s="13"/>
      <c r="BO133" s="19">
        <f t="shared" si="130"/>
        <v>45352</v>
      </c>
      <c r="BP133">
        <f t="shared" si="118"/>
        <v>10</v>
      </c>
      <c r="BQ133">
        <v>114</v>
      </c>
      <c r="BR133" s="16">
        <f t="shared" si="128"/>
        <v>77221.04406692708</v>
      </c>
      <c r="BS133" s="16">
        <f t="shared" si="119"/>
        <v>69068.46762631321</v>
      </c>
      <c r="BT133" s="14">
        <f t="shared" si="120"/>
        <v>8152.57644061387</v>
      </c>
      <c r="BU133" s="14">
        <f t="shared" si="129"/>
        <v>4822477.396742018</v>
      </c>
      <c r="BV133" s="13"/>
      <c r="BW133" s="19">
        <f t="shared" si="132"/>
        <v>45139</v>
      </c>
      <c r="BX133">
        <f t="shared" si="121"/>
        <v>10</v>
      </c>
      <c r="BY133">
        <v>114</v>
      </c>
      <c r="BZ133" s="16">
        <f t="shared" si="133"/>
        <v>0</v>
      </c>
      <c r="CA133" s="16">
        <f t="shared" si="122"/>
        <v>0</v>
      </c>
      <c r="CB133" s="14">
        <f t="shared" si="123"/>
        <v>0</v>
      </c>
      <c r="CC133" s="14">
        <f t="shared" si="131"/>
        <v>0</v>
      </c>
      <c r="CD133" s="13"/>
    </row>
    <row r="134" spans="36:82" ht="13.5">
      <c r="AJ134">
        <v>115</v>
      </c>
      <c r="AK134">
        <f t="shared" si="107"/>
        <v>10</v>
      </c>
      <c r="AL134">
        <f t="shared" si="108"/>
        <v>10</v>
      </c>
      <c r="AM134">
        <f t="shared" si="109"/>
        <v>10</v>
      </c>
      <c r="AN134" s="19">
        <f t="shared" si="125"/>
        <v>45383</v>
      </c>
      <c r="AO134" s="13">
        <f t="shared" si="126"/>
        <v>30</v>
      </c>
      <c r="AP134" s="15">
        <f t="shared" si="110"/>
        <v>0.14647096009172889</v>
      </c>
      <c r="AQ134">
        <f t="shared" si="111"/>
        <v>5272</v>
      </c>
      <c r="AR134">
        <f t="shared" si="112"/>
        <v>32</v>
      </c>
      <c r="AS134" s="20">
        <v>0.1</v>
      </c>
      <c r="AT134" s="14">
        <f t="shared" si="113"/>
        <v>168704</v>
      </c>
      <c r="AU134" s="14">
        <f t="shared" si="114"/>
        <v>16870</v>
      </c>
      <c r="AV134" s="14">
        <f t="shared" si="115"/>
        <v>57800</v>
      </c>
      <c r="AW134" s="13">
        <f t="shared" si="116"/>
        <v>0</v>
      </c>
      <c r="AX134" s="13">
        <f t="shared" si="117"/>
        <v>0</v>
      </c>
      <c r="AY134" s="13">
        <f t="shared" si="127"/>
        <v>70000</v>
      </c>
      <c r="BN134" s="13"/>
      <c r="BO134" s="19">
        <f t="shared" si="130"/>
        <v>45383</v>
      </c>
      <c r="BP134">
        <f t="shared" si="118"/>
        <v>10</v>
      </c>
      <c r="BQ134">
        <v>115</v>
      </c>
      <c r="BR134" s="16">
        <f t="shared" si="128"/>
        <v>77221.04406692709</v>
      </c>
      <c r="BS134" s="16">
        <f t="shared" si="119"/>
        <v>69183.58173902374</v>
      </c>
      <c r="BT134" s="14">
        <f t="shared" si="120"/>
        <v>8037.4623279033485</v>
      </c>
      <c r="BU134" s="14">
        <f t="shared" si="129"/>
        <v>4753293.815002995</v>
      </c>
      <c r="BV134" s="13"/>
      <c r="BW134" s="19">
        <f t="shared" si="132"/>
        <v>45170</v>
      </c>
      <c r="BX134">
        <f t="shared" si="121"/>
        <v>10</v>
      </c>
      <c r="BY134">
        <v>115</v>
      </c>
      <c r="BZ134" s="16">
        <f t="shared" si="133"/>
        <v>0</v>
      </c>
      <c r="CA134" s="16">
        <f t="shared" si="122"/>
        <v>0</v>
      </c>
      <c r="CB134" s="14">
        <f t="shared" si="123"/>
        <v>0</v>
      </c>
      <c r="CC134" s="14">
        <f t="shared" si="131"/>
        <v>0</v>
      </c>
      <c r="CD134" s="13"/>
    </row>
    <row r="135" spans="36:82" ht="13.5">
      <c r="AJ135">
        <v>116</v>
      </c>
      <c r="AK135">
        <f t="shared" si="107"/>
        <v>10</v>
      </c>
      <c r="AL135">
        <f t="shared" si="108"/>
        <v>10</v>
      </c>
      <c r="AM135">
        <f t="shared" si="109"/>
        <v>10</v>
      </c>
      <c r="AN135" s="19">
        <f t="shared" si="125"/>
        <v>45413</v>
      </c>
      <c r="AO135" s="13">
        <f t="shared" si="126"/>
        <v>31</v>
      </c>
      <c r="AP135" s="15">
        <f t="shared" si="110"/>
        <v>0.1559820613963866</v>
      </c>
      <c r="AQ135">
        <f t="shared" si="111"/>
        <v>5802</v>
      </c>
      <c r="AR135">
        <f t="shared" si="112"/>
        <v>32</v>
      </c>
      <c r="AS135" s="20">
        <v>0.1</v>
      </c>
      <c r="AT135" s="14">
        <f t="shared" si="113"/>
        <v>185664</v>
      </c>
      <c r="AU135" s="14">
        <f t="shared" si="114"/>
        <v>18566</v>
      </c>
      <c r="AV135" s="14">
        <f t="shared" si="115"/>
        <v>0</v>
      </c>
      <c r="AW135" s="13">
        <f t="shared" si="116"/>
        <v>0</v>
      </c>
      <c r="AX135" s="13">
        <f t="shared" si="117"/>
        <v>0</v>
      </c>
      <c r="AY135" s="13">
        <f t="shared" si="127"/>
        <v>0</v>
      </c>
      <c r="BN135" s="13"/>
      <c r="BO135" s="19">
        <f t="shared" si="130"/>
        <v>45413</v>
      </c>
      <c r="BP135">
        <f t="shared" si="118"/>
        <v>10</v>
      </c>
      <c r="BQ135">
        <v>116</v>
      </c>
      <c r="BR135" s="16">
        <f t="shared" si="128"/>
        <v>77221.04406692708</v>
      </c>
      <c r="BS135" s="16">
        <f t="shared" si="119"/>
        <v>69298.88770858877</v>
      </c>
      <c r="BT135" s="14">
        <f t="shared" si="120"/>
        <v>7922.156358338308</v>
      </c>
      <c r="BU135" s="14">
        <f t="shared" si="129"/>
        <v>4683994.927294406</v>
      </c>
      <c r="BV135" s="13"/>
      <c r="BW135" s="19">
        <f t="shared" si="132"/>
        <v>45200</v>
      </c>
      <c r="BX135">
        <f t="shared" si="121"/>
        <v>10</v>
      </c>
      <c r="BY135">
        <v>116</v>
      </c>
      <c r="BZ135" s="16">
        <f t="shared" si="133"/>
        <v>0</v>
      </c>
      <c r="CA135" s="16">
        <f t="shared" si="122"/>
        <v>0</v>
      </c>
      <c r="CB135" s="14">
        <f t="shared" si="123"/>
        <v>0</v>
      </c>
      <c r="CC135" s="14">
        <f t="shared" si="131"/>
        <v>0</v>
      </c>
      <c r="CD135" s="13"/>
    </row>
    <row r="136" spans="36:82" ht="13.5">
      <c r="AJ136">
        <v>117</v>
      </c>
      <c r="AK136">
        <f t="shared" si="107"/>
        <v>10</v>
      </c>
      <c r="AL136">
        <f t="shared" si="108"/>
        <v>10</v>
      </c>
      <c r="AM136">
        <f t="shared" si="109"/>
        <v>10</v>
      </c>
      <c r="AN136" s="19">
        <f t="shared" si="125"/>
        <v>45444</v>
      </c>
      <c r="AO136" s="13">
        <f t="shared" si="126"/>
        <v>30</v>
      </c>
      <c r="AP136" s="15">
        <f t="shared" si="110"/>
        <v>0.14647096009172889</v>
      </c>
      <c r="AQ136">
        <f t="shared" si="111"/>
        <v>5272</v>
      </c>
      <c r="AR136">
        <f t="shared" si="112"/>
        <v>32</v>
      </c>
      <c r="AS136" s="20">
        <v>0.1</v>
      </c>
      <c r="AT136" s="14">
        <f t="shared" si="113"/>
        <v>168704</v>
      </c>
      <c r="AU136" s="14">
        <f t="shared" si="114"/>
        <v>16870</v>
      </c>
      <c r="AV136" s="14">
        <f t="shared" si="115"/>
        <v>0</v>
      </c>
      <c r="AW136" s="13">
        <f t="shared" si="116"/>
        <v>0</v>
      </c>
      <c r="AX136" s="13">
        <f t="shared" si="117"/>
        <v>0</v>
      </c>
      <c r="AY136" s="13">
        <f t="shared" si="127"/>
        <v>0</v>
      </c>
      <c r="BN136" s="13"/>
      <c r="BO136" s="19">
        <f t="shared" si="130"/>
        <v>45444</v>
      </c>
      <c r="BP136">
        <f t="shared" si="118"/>
        <v>10</v>
      </c>
      <c r="BQ136">
        <v>117</v>
      </c>
      <c r="BR136" s="16">
        <f t="shared" si="128"/>
        <v>77221.04406692708</v>
      </c>
      <c r="BS136" s="16">
        <f t="shared" si="119"/>
        <v>69414.38585476975</v>
      </c>
      <c r="BT136" s="14">
        <f t="shared" si="120"/>
        <v>7806.658212157326</v>
      </c>
      <c r="BU136" s="14">
        <f t="shared" si="129"/>
        <v>4614580.541439637</v>
      </c>
      <c r="BV136" s="13"/>
      <c r="BW136" s="19">
        <f t="shared" si="132"/>
        <v>45231</v>
      </c>
      <c r="BX136">
        <f t="shared" si="121"/>
        <v>10</v>
      </c>
      <c r="BY136">
        <v>117</v>
      </c>
      <c r="BZ136" s="16">
        <f t="shared" si="133"/>
        <v>0</v>
      </c>
      <c r="CA136" s="16">
        <f t="shared" si="122"/>
        <v>0</v>
      </c>
      <c r="CB136" s="14">
        <f t="shared" si="123"/>
        <v>0</v>
      </c>
      <c r="CC136" s="14">
        <f t="shared" si="131"/>
        <v>0</v>
      </c>
      <c r="CD136" s="13"/>
    </row>
    <row r="137" spans="36:82" ht="13.5">
      <c r="AJ137">
        <v>118</v>
      </c>
      <c r="AK137">
        <f t="shared" si="107"/>
        <v>10</v>
      </c>
      <c r="AL137">
        <f t="shared" si="108"/>
        <v>10</v>
      </c>
      <c r="AM137">
        <f t="shared" si="109"/>
        <v>10</v>
      </c>
      <c r="AN137" s="19">
        <f t="shared" si="125"/>
        <v>45474</v>
      </c>
      <c r="AO137" s="13">
        <f t="shared" si="126"/>
        <v>31</v>
      </c>
      <c r="AP137" s="15">
        <f t="shared" si="110"/>
        <v>0.12649764735194768</v>
      </c>
      <c r="AQ137">
        <f t="shared" si="111"/>
        <v>4705</v>
      </c>
      <c r="AR137">
        <f t="shared" si="112"/>
        <v>32</v>
      </c>
      <c r="AS137" s="20">
        <v>0.1</v>
      </c>
      <c r="AT137" s="14">
        <f t="shared" si="113"/>
        <v>150560</v>
      </c>
      <c r="AU137" s="14">
        <f t="shared" si="114"/>
        <v>15056</v>
      </c>
      <c r="AV137" s="14">
        <f t="shared" si="115"/>
        <v>0</v>
      </c>
      <c r="AW137" s="13">
        <f t="shared" si="116"/>
        <v>14450</v>
      </c>
      <c r="AX137" s="13">
        <f t="shared" si="117"/>
        <v>0</v>
      </c>
      <c r="AY137" s="13">
        <f t="shared" si="127"/>
        <v>0</v>
      </c>
      <c r="BN137" s="13"/>
      <c r="BO137" s="19">
        <f t="shared" si="130"/>
        <v>45474</v>
      </c>
      <c r="BP137">
        <f t="shared" si="118"/>
        <v>10</v>
      </c>
      <c r="BQ137">
        <v>118</v>
      </c>
      <c r="BR137" s="16">
        <f t="shared" si="128"/>
        <v>77221.04406692706</v>
      </c>
      <c r="BS137" s="16">
        <f t="shared" si="119"/>
        <v>69530.07649786102</v>
      </c>
      <c r="BT137" s="14">
        <f t="shared" si="120"/>
        <v>7690.967569066043</v>
      </c>
      <c r="BU137" s="14">
        <f t="shared" si="129"/>
        <v>4545050.464941775</v>
      </c>
      <c r="BV137" s="13"/>
      <c r="BW137" s="19">
        <f t="shared" si="132"/>
        <v>45261</v>
      </c>
      <c r="BX137">
        <f t="shared" si="121"/>
        <v>10</v>
      </c>
      <c r="BY137">
        <v>118</v>
      </c>
      <c r="BZ137" s="16">
        <f t="shared" si="133"/>
        <v>0</v>
      </c>
      <c r="CA137" s="16">
        <f t="shared" si="122"/>
        <v>0</v>
      </c>
      <c r="CB137" s="14">
        <f t="shared" si="123"/>
        <v>0</v>
      </c>
      <c r="CC137" s="14">
        <f t="shared" si="131"/>
        <v>0</v>
      </c>
      <c r="CD137" s="13"/>
    </row>
    <row r="138" spans="36:82" ht="13.5">
      <c r="AJ138">
        <v>119</v>
      </c>
      <c r="AK138">
        <f t="shared" si="107"/>
        <v>10</v>
      </c>
      <c r="AL138">
        <f t="shared" si="108"/>
        <v>10</v>
      </c>
      <c r="AM138">
        <f t="shared" si="109"/>
        <v>10</v>
      </c>
      <c r="AN138" s="19">
        <f t="shared" si="125"/>
        <v>45505</v>
      </c>
      <c r="AO138" s="13">
        <f t="shared" si="126"/>
        <v>31</v>
      </c>
      <c r="AP138" s="15">
        <f t="shared" si="110"/>
        <v>0.13695985878707118</v>
      </c>
      <c r="AQ138">
        <f t="shared" si="111"/>
        <v>5094</v>
      </c>
      <c r="AR138">
        <f t="shared" si="112"/>
        <v>32</v>
      </c>
      <c r="AS138" s="20">
        <v>0.1</v>
      </c>
      <c r="AT138" s="14">
        <f t="shared" si="113"/>
        <v>163008</v>
      </c>
      <c r="AU138" s="14">
        <f t="shared" si="114"/>
        <v>16300</v>
      </c>
      <c r="AV138" s="14">
        <f t="shared" si="115"/>
        <v>0</v>
      </c>
      <c r="AW138" s="13">
        <f t="shared" si="116"/>
        <v>0</v>
      </c>
      <c r="AX138" s="13">
        <f t="shared" si="117"/>
        <v>0</v>
      </c>
      <c r="AY138" s="13">
        <f t="shared" si="127"/>
        <v>0</v>
      </c>
      <c r="BN138" s="13"/>
      <c r="BO138" s="19">
        <f t="shared" si="130"/>
        <v>45505</v>
      </c>
      <c r="BP138">
        <f t="shared" si="118"/>
        <v>10</v>
      </c>
      <c r="BQ138">
        <v>119</v>
      </c>
      <c r="BR138" s="16">
        <f t="shared" si="128"/>
        <v>77221.04406692708</v>
      </c>
      <c r="BS138" s="16">
        <f t="shared" si="119"/>
        <v>69645.9599586908</v>
      </c>
      <c r="BT138" s="14">
        <f t="shared" si="120"/>
        <v>7575.084108236274</v>
      </c>
      <c r="BU138" s="14">
        <f t="shared" si="129"/>
        <v>4475404.504983084</v>
      </c>
      <c r="BV138" s="13"/>
      <c r="BW138" s="19">
        <f t="shared" si="132"/>
        <v>45292</v>
      </c>
      <c r="BX138">
        <f t="shared" si="121"/>
        <v>10</v>
      </c>
      <c r="BY138">
        <v>119</v>
      </c>
      <c r="BZ138" s="16">
        <f t="shared" si="133"/>
        <v>0</v>
      </c>
      <c r="CA138" s="16">
        <f t="shared" si="122"/>
        <v>0</v>
      </c>
      <c r="CB138" s="14">
        <f t="shared" si="123"/>
        <v>0</v>
      </c>
      <c r="CC138" s="14">
        <f t="shared" si="131"/>
        <v>0</v>
      </c>
      <c r="CD138" s="13"/>
    </row>
    <row r="139" spans="36:82" ht="13.5">
      <c r="AJ139">
        <v>120</v>
      </c>
      <c r="AK139">
        <f t="shared" si="107"/>
        <v>10</v>
      </c>
      <c r="AL139">
        <f t="shared" si="108"/>
        <v>10</v>
      </c>
      <c r="AM139">
        <f t="shared" si="109"/>
        <v>10</v>
      </c>
      <c r="AN139" s="19">
        <f t="shared" si="125"/>
        <v>45536</v>
      </c>
      <c r="AO139" s="13">
        <f t="shared" si="126"/>
        <v>30</v>
      </c>
      <c r="AP139" s="15">
        <f t="shared" si="110"/>
        <v>0.12649764735194768</v>
      </c>
      <c r="AQ139">
        <f t="shared" si="111"/>
        <v>4553</v>
      </c>
      <c r="AR139">
        <f t="shared" si="112"/>
        <v>32</v>
      </c>
      <c r="AS139" s="20">
        <v>0.1</v>
      </c>
      <c r="AT139" s="14">
        <f t="shared" si="113"/>
        <v>145696</v>
      </c>
      <c r="AU139" s="14">
        <f t="shared" si="114"/>
        <v>14569</v>
      </c>
      <c r="AV139" s="14">
        <f t="shared" si="115"/>
        <v>0</v>
      </c>
      <c r="AW139" s="13">
        <f t="shared" si="116"/>
        <v>14450</v>
      </c>
      <c r="AX139" s="13">
        <f t="shared" si="117"/>
        <v>0</v>
      </c>
      <c r="AY139" s="13">
        <f t="shared" si="127"/>
        <v>0</v>
      </c>
      <c r="BN139" s="13"/>
      <c r="BO139" s="19">
        <f t="shared" si="130"/>
        <v>45536</v>
      </c>
      <c r="BP139">
        <f t="shared" si="118"/>
        <v>10</v>
      </c>
      <c r="BQ139">
        <v>120</v>
      </c>
      <c r="BR139" s="16">
        <f t="shared" si="128"/>
        <v>77221.04406692708</v>
      </c>
      <c r="BS139" s="16">
        <f t="shared" si="119"/>
        <v>69762.03655862196</v>
      </c>
      <c r="BT139" s="14">
        <f t="shared" si="120"/>
        <v>7459.007508305124</v>
      </c>
      <c r="BU139" s="14">
        <f t="shared" si="129"/>
        <v>4405642.468424463</v>
      </c>
      <c r="BV139" s="13"/>
      <c r="BW139" s="19">
        <f t="shared" si="132"/>
        <v>45323</v>
      </c>
      <c r="BX139">
        <f t="shared" si="121"/>
        <v>10</v>
      </c>
      <c r="BY139">
        <v>120</v>
      </c>
      <c r="BZ139" s="16">
        <f t="shared" si="133"/>
        <v>0</v>
      </c>
      <c r="CA139" s="16">
        <f t="shared" si="122"/>
        <v>0</v>
      </c>
      <c r="CB139" s="14">
        <f t="shared" si="123"/>
        <v>0</v>
      </c>
      <c r="CC139" s="14">
        <f t="shared" si="131"/>
        <v>0</v>
      </c>
      <c r="CD139" s="13"/>
    </row>
    <row r="140" spans="36:82" ht="13.5">
      <c r="AJ140">
        <v>121</v>
      </c>
      <c r="AK140">
        <f t="shared" si="107"/>
        <v>11</v>
      </c>
      <c r="AL140">
        <f t="shared" si="108"/>
        <v>11</v>
      </c>
      <c r="AM140">
        <f t="shared" si="109"/>
        <v>10</v>
      </c>
      <c r="AN140" s="19">
        <f t="shared" si="125"/>
        <v>45566</v>
      </c>
      <c r="AO140" s="13">
        <f t="shared" si="126"/>
        <v>31</v>
      </c>
      <c r="AP140" s="15">
        <f t="shared" si="110"/>
        <v>0.11640161331705351</v>
      </c>
      <c r="AQ140">
        <f t="shared" si="111"/>
        <v>4330</v>
      </c>
      <c r="AR140">
        <f t="shared" si="112"/>
        <v>32</v>
      </c>
      <c r="AS140" s="20">
        <v>0.1</v>
      </c>
      <c r="AT140" s="14">
        <f t="shared" si="113"/>
        <v>138560</v>
      </c>
      <c r="AU140" s="14">
        <f t="shared" si="114"/>
        <v>13856</v>
      </c>
      <c r="AV140" s="14">
        <f t="shared" si="115"/>
        <v>0</v>
      </c>
      <c r="AW140" s="13">
        <f t="shared" si="116"/>
        <v>0</v>
      </c>
      <c r="AX140" s="13">
        <f t="shared" si="117"/>
        <v>0</v>
      </c>
      <c r="AY140" s="13">
        <f t="shared" si="127"/>
        <v>0</v>
      </c>
      <c r="BN140" s="13"/>
      <c r="BO140" s="19">
        <f t="shared" si="130"/>
        <v>45566</v>
      </c>
      <c r="BP140">
        <f t="shared" si="118"/>
        <v>11</v>
      </c>
      <c r="BQ140">
        <v>121</v>
      </c>
      <c r="BR140" s="16">
        <f t="shared" si="128"/>
        <v>77221.04406692709</v>
      </c>
      <c r="BS140" s="16">
        <f t="shared" si="119"/>
        <v>69878.306619553</v>
      </c>
      <c r="BT140" s="14">
        <f t="shared" si="120"/>
        <v>7342.737447374088</v>
      </c>
      <c r="BU140" s="14">
        <f t="shared" si="129"/>
        <v>4335764.16180491</v>
      </c>
      <c r="BV140" s="13"/>
      <c r="BW140" s="19">
        <f t="shared" si="132"/>
        <v>45352</v>
      </c>
      <c r="BX140">
        <f t="shared" si="121"/>
        <v>11</v>
      </c>
      <c r="BY140">
        <v>121</v>
      </c>
      <c r="BZ140" s="16">
        <f t="shared" si="133"/>
        <v>0</v>
      </c>
      <c r="CA140" s="16">
        <f t="shared" si="122"/>
        <v>0</v>
      </c>
      <c r="CB140" s="14">
        <f t="shared" si="123"/>
        <v>0</v>
      </c>
      <c r="CC140" s="14">
        <f t="shared" si="131"/>
        <v>0</v>
      </c>
      <c r="CD140" s="13"/>
    </row>
    <row r="141" spans="36:82" ht="13.5">
      <c r="AJ141">
        <v>122</v>
      </c>
      <c r="AK141">
        <f t="shared" si="107"/>
        <v>11</v>
      </c>
      <c r="AL141">
        <f t="shared" si="108"/>
        <v>11</v>
      </c>
      <c r="AM141">
        <f t="shared" si="109"/>
        <v>10</v>
      </c>
      <c r="AN141" s="19">
        <f t="shared" si="125"/>
        <v>45597</v>
      </c>
      <c r="AO141" s="13">
        <f t="shared" si="126"/>
        <v>30</v>
      </c>
      <c r="AP141" s="15">
        <f t="shared" si="110"/>
        <v>0.10693806751891907</v>
      </c>
      <c r="AQ141">
        <f t="shared" si="111"/>
        <v>3849</v>
      </c>
      <c r="AR141">
        <f t="shared" si="112"/>
        <v>32</v>
      </c>
      <c r="AS141" s="20">
        <v>0.1</v>
      </c>
      <c r="AT141" s="14">
        <f t="shared" si="113"/>
        <v>123168</v>
      </c>
      <c r="AU141" s="14">
        <f t="shared" si="114"/>
        <v>12316</v>
      </c>
      <c r="AV141" s="14">
        <f t="shared" si="115"/>
        <v>0</v>
      </c>
      <c r="AW141" s="13">
        <f t="shared" si="116"/>
        <v>0</v>
      </c>
      <c r="AX141" s="13">
        <f t="shared" si="117"/>
        <v>12100</v>
      </c>
      <c r="AY141" s="13">
        <f t="shared" si="127"/>
        <v>0</v>
      </c>
      <c r="BN141" s="13"/>
      <c r="BO141" s="19">
        <f t="shared" si="130"/>
        <v>45597</v>
      </c>
      <c r="BP141">
        <f t="shared" si="118"/>
        <v>11</v>
      </c>
      <c r="BQ141">
        <v>122</v>
      </c>
      <c r="BR141" s="16">
        <f t="shared" si="128"/>
        <v>77221.04406692709</v>
      </c>
      <c r="BS141" s="16">
        <f t="shared" si="119"/>
        <v>69994.77046391892</v>
      </c>
      <c r="BT141" s="14">
        <f t="shared" si="120"/>
        <v>7226.273603008166</v>
      </c>
      <c r="BU141" s="14">
        <f t="shared" si="129"/>
        <v>4265769.391340991</v>
      </c>
      <c r="BV141" s="13"/>
      <c r="BW141" s="19">
        <f t="shared" si="132"/>
        <v>45383</v>
      </c>
      <c r="BX141">
        <f t="shared" si="121"/>
        <v>11</v>
      </c>
      <c r="BY141">
        <v>122</v>
      </c>
      <c r="BZ141" s="16">
        <f t="shared" si="133"/>
        <v>0</v>
      </c>
      <c r="CA141" s="16">
        <f t="shared" si="122"/>
        <v>0</v>
      </c>
      <c r="CB141" s="14">
        <f t="shared" si="123"/>
        <v>0</v>
      </c>
      <c r="CC141" s="14">
        <f t="shared" si="131"/>
        <v>0</v>
      </c>
      <c r="CD141" s="13"/>
    </row>
    <row r="142" spans="36:82" ht="13.5">
      <c r="AJ142">
        <v>123</v>
      </c>
      <c r="AK142">
        <f t="shared" si="107"/>
        <v>11</v>
      </c>
      <c r="AL142">
        <f t="shared" si="108"/>
        <v>11</v>
      </c>
      <c r="AM142">
        <f t="shared" si="109"/>
        <v>10</v>
      </c>
      <c r="AN142" s="19">
        <f t="shared" si="125"/>
        <v>45627</v>
      </c>
      <c r="AO142" s="13">
        <f t="shared" si="126"/>
        <v>31</v>
      </c>
      <c r="AP142" s="15">
        <f t="shared" si="110"/>
        <v>0.08706462134283675</v>
      </c>
      <c r="AQ142">
        <f t="shared" si="111"/>
        <v>3238</v>
      </c>
      <c r="AR142">
        <f t="shared" si="112"/>
        <v>32</v>
      </c>
      <c r="AS142" s="20">
        <v>0.1</v>
      </c>
      <c r="AT142" s="14">
        <f t="shared" si="113"/>
        <v>103616</v>
      </c>
      <c r="AU142" s="14">
        <f t="shared" si="114"/>
        <v>10361</v>
      </c>
      <c r="AV142" s="14">
        <f t="shared" si="115"/>
        <v>0</v>
      </c>
      <c r="AW142" s="13">
        <f t="shared" si="116"/>
        <v>14450</v>
      </c>
      <c r="AX142" s="13">
        <f t="shared" si="117"/>
        <v>0</v>
      </c>
      <c r="AY142" s="13">
        <f t="shared" si="127"/>
        <v>0</v>
      </c>
      <c r="BN142" s="13"/>
      <c r="BO142" s="19">
        <f t="shared" si="130"/>
        <v>45627</v>
      </c>
      <c r="BP142">
        <f t="shared" si="118"/>
        <v>11</v>
      </c>
      <c r="BQ142">
        <v>123</v>
      </c>
      <c r="BR142" s="16">
        <f t="shared" si="128"/>
        <v>77221.04406692708</v>
      </c>
      <c r="BS142" s="16">
        <f t="shared" si="119"/>
        <v>70111.42841469211</v>
      </c>
      <c r="BT142" s="14">
        <f t="shared" si="120"/>
        <v>7109.6156522349675</v>
      </c>
      <c r="BU142" s="14">
        <f t="shared" si="129"/>
        <v>4195657.962926298</v>
      </c>
      <c r="BV142" s="13"/>
      <c r="BW142" s="19">
        <f t="shared" si="132"/>
        <v>45413</v>
      </c>
      <c r="BX142">
        <f t="shared" si="121"/>
        <v>11</v>
      </c>
      <c r="BY142">
        <v>123</v>
      </c>
      <c r="BZ142" s="16">
        <f t="shared" si="133"/>
        <v>0</v>
      </c>
      <c r="CA142" s="16">
        <f t="shared" si="122"/>
        <v>0</v>
      </c>
      <c r="CB142" s="14">
        <f t="shared" si="123"/>
        <v>0</v>
      </c>
      <c r="CC142" s="14">
        <f t="shared" si="131"/>
        <v>0</v>
      </c>
      <c r="CD142" s="13"/>
    </row>
    <row r="143" spans="36:82" ht="13.5">
      <c r="AJ143">
        <v>124</v>
      </c>
      <c r="AK143">
        <f t="shared" si="107"/>
        <v>11</v>
      </c>
      <c r="AL143">
        <f t="shared" si="108"/>
        <v>11</v>
      </c>
      <c r="AM143">
        <f t="shared" si="109"/>
        <v>10</v>
      </c>
      <c r="AN143" s="19">
        <f t="shared" si="125"/>
        <v>45658</v>
      </c>
      <c r="AO143" s="13">
        <f t="shared" si="126"/>
        <v>31</v>
      </c>
      <c r="AP143" s="15">
        <f t="shared" si="110"/>
        <v>0.09747452172078465</v>
      </c>
      <c r="AQ143">
        <f t="shared" si="111"/>
        <v>3626</v>
      </c>
      <c r="AR143">
        <f t="shared" si="112"/>
        <v>32</v>
      </c>
      <c r="AS143" s="20">
        <v>0.1</v>
      </c>
      <c r="AT143" s="14">
        <f t="shared" si="113"/>
        <v>116032</v>
      </c>
      <c r="AU143" s="14">
        <f t="shared" si="114"/>
        <v>11603</v>
      </c>
      <c r="AV143" s="14">
        <f t="shared" si="115"/>
        <v>0</v>
      </c>
      <c r="AW143" s="13">
        <f t="shared" si="116"/>
        <v>0</v>
      </c>
      <c r="AX143" s="13">
        <f t="shared" si="117"/>
        <v>0</v>
      </c>
      <c r="AY143" s="13">
        <f t="shared" si="127"/>
        <v>0</v>
      </c>
      <c r="BN143" s="13"/>
      <c r="BO143" s="19">
        <f t="shared" si="130"/>
        <v>45658</v>
      </c>
      <c r="BP143">
        <f t="shared" si="118"/>
        <v>11</v>
      </c>
      <c r="BQ143">
        <v>124</v>
      </c>
      <c r="BR143" s="16">
        <f t="shared" si="128"/>
        <v>77221.04406692708</v>
      </c>
      <c r="BS143" s="16">
        <f t="shared" si="119"/>
        <v>70228.28079538325</v>
      </c>
      <c r="BT143" s="14">
        <f t="shared" si="120"/>
        <v>6992.763271543816</v>
      </c>
      <c r="BU143" s="14">
        <f t="shared" si="129"/>
        <v>4125429.682130915</v>
      </c>
      <c r="BV143" s="13"/>
      <c r="BW143" s="19">
        <f t="shared" si="132"/>
        <v>45444</v>
      </c>
      <c r="BX143">
        <f t="shared" si="121"/>
        <v>11</v>
      </c>
      <c r="BY143">
        <v>124</v>
      </c>
      <c r="BZ143" s="16">
        <f t="shared" si="133"/>
        <v>0</v>
      </c>
      <c r="CA143" s="16">
        <f t="shared" si="122"/>
        <v>0</v>
      </c>
      <c r="CB143" s="14">
        <f t="shared" si="123"/>
        <v>0</v>
      </c>
      <c r="CC143" s="14">
        <f t="shared" si="131"/>
        <v>0</v>
      </c>
      <c r="CD143" s="13"/>
    </row>
    <row r="144" spans="36:82" ht="13.5">
      <c r="AJ144">
        <v>125</v>
      </c>
      <c r="AK144">
        <f t="shared" si="107"/>
        <v>11</v>
      </c>
      <c r="AL144">
        <f t="shared" si="108"/>
        <v>11</v>
      </c>
      <c r="AM144">
        <f t="shared" si="109"/>
        <v>10</v>
      </c>
      <c r="AN144" s="19">
        <f t="shared" si="125"/>
        <v>45689</v>
      </c>
      <c r="AO144" s="13">
        <f t="shared" si="126"/>
        <v>28</v>
      </c>
      <c r="AP144" s="15">
        <f t="shared" si="110"/>
        <v>0.10693806751891907</v>
      </c>
      <c r="AQ144">
        <f t="shared" si="111"/>
        <v>3593</v>
      </c>
      <c r="AR144">
        <f t="shared" si="112"/>
        <v>32</v>
      </c>
      <c r="AS144" s="20">
        <v>0.1</v>
      </c>
      <c r="AT144" s="14">
        <f t="shared" si="113"/>
        <v>114976</v>
      </c>
      <c r="AU144" s="14">
        <f t="shared" si="114"/>
        <v>11497</v>
      </c>
      <c r="AV144" s="14">
        <f t="shared" si="115"/>
        <v>0</v>
      </c>
      <c r="AW144" s="13">
        <f t="shared" si="116"/>
        <v>14450</v>
      </c>
      <c r="AX144" s="13">
        <f t="shared" si="117"/>
        <v>0</v>
      </c>
      <c r="AY144" s="13">
        <f t="shared" si="127"/>
        <v>0</v>
      </c>
      <c r="BN144" s="13"/>
      <c r="BO144" s="19">
        <f t="shared" si="130"/>
        <v>45689</v>
      </c>
      <c r="BP144">
        <f t="shared" si="118"/>
        <v>11</v>
      </c>
      <c r="BQ144">
        <v>125</v>
      </c>
      <c r="BR144" s="16">
        <f t="shared" si="128"/>
        <v>77221.04406692709</v>
      </c>
      <c r="BS144" s="16">
        <f t="shared" si="119"/>
        <v>70345.32793004224</v>
      </c>
      <c r="BT144" s="14">
        <f t="shared" si="120"/>
        <v>6875.716136884842</v>
      </c>
      <c r="BU144" s="14">
        <f t="shared" si="129"/>
        <v>4055084.354200873</v>
      </c>
      <c r="BV144" s="13"/>
      <c r="BW144" s="19">
        <f t="shared" si="132"/>
        <v>45474</v>
      </c>
      <c r="BX144">
        <f t="shared" si="121"/>
        <v>11</v>
      </c>
      <c r="BY144">
        <v>125</v>
      </c>
      <c r="BZ144" s="16">
        <f t="shared" si="133"/>
        <v>0</v>
      </c>
      <c r="CA144" s="16">
        <f t="shared" si="122"/>
        <v>0</v>
      </c>
      <c r="CB144" s="14">
        <f t="shared" si="123"/>
        <v>0</v>
      </c>
      <c r="CC144" s="14">
        <f t="shared" si="131"/>
        <v>0</v>
      </c>
      <c r="CD144" s="13"/>
    </row>
    <row r="145" spans="36:82" ht="13.5">
      <c r="AJ145">
        <v>126</v>
      </c>
      <c r="AK145">
        <f t="shared" si="107"/>
        <v>11</v>
      </c>
      <c r="AL145">
        <f t="shared" si="108"/>
        <v>11</v>
      </c>
      <c r="AM145">
        <f t="shared" si="109"/>
        <v>10</v>
      </c>
      <c r="AN145" s="19">
        <f t="shared" si="125"/>
        <v>45717</v>
      </c>
      <c r="AO145" s="13">
        <f t="shared" si="126"/>
        <v>31</v>
      </c>
      <c r="AP145" s="15">
        <f t="shared" si="110"/>
        <v>0.12586515911518795</v>
      </c>
      <c r="AQ145">
        <f t="shared" si="111"/>
        <v>4682</v>
      </c>
      <c r="AR145">
        <f t="shared" si="112"/>
        <v>32</v>
      </c>
      <c r="AS145" s="20">
        <v>0.1</v>
      </c>
      <c r="AT145" s="14">
        <f t="shared" si="113"/>
        <v>149824</v>
      </c>
      <c r="AU145" s="14">
        <f t="shared" si="114"/>
        <v>14982</v>
      </c>
      <c r="AV145" s="14">
        <f t="shared" si="115"/>
        <v>0</v>
      </c>
      <c r="AW145" s="13">
        <f t="shared" si="116"/>
        <v>0</v>
      </c>
      <c r="AX145" s="13">
        <f t="shared" si="117"/>
        <v>0</v>
      </c>
      <c r="AY145" s="13">
        <f t="shared" si="127"/>
        <v>0</v>
      </c>
      <c r="BN145" s="13"/>
      <c r="BO145" s="19">
        <f t="shared" si="130"/>
        <v>45717</v>
      </c>
      <c r="BP145">
        <f t="shared" si="118"/>
        <v>11</v>
      </c>
      <c r="BQ145">
        <v>126</v>
      </c>
      <c r="BR145" s="16">
        <f t="shared" si="128"/>
        <v>77221.04406692708</v>
      </c>
      <c r="BS145" s="16">
        <f t="shared" si="119"/>
        <v>70462.57014325897</v>
      </c>
      <c r="BT145" s="14">
        <f t="shared" si="120"/>
        <v>6758.473923668105</v>
      </c>
      <c r="BU145" s="14">
        <f t="shared" si="129"/>
        <v>3984621.784057614</v>
      </c>
      <c r="BV145" s="13"/>
      <c r="BW145" s="19">
        <f t="shared" si="132"/>
        <v>45505</v>
      </c>
      <c r="BX145">
        <f t="shared" si="121"/>
        <v>11</v>
      </c>
      <c r="BY145">
        <v>126</v>
      </c>
      <c r="BZ145" s="16">
        <f t="shared" si="133"/>
        <v>0</v>
      </c>
      <c r="CA145" s="16">
        <f t="shared" si="122"/>
        <v>0</v>
      </c>
      <c r="CB145" s="14">
        <f t="shared" si="123"/>
        <v>0</v>
      </c>
      <c r="CC145" s="14">
        <f t="shared" si="131"/>
        <v>0</v>
      </c>
      <c r="CD145" s="13"/>
    </row>
    <row r="146" spans="36:82" ht="13.5">
      <c r="AJ146">
        <v>127</v>
      </c>
      <c r="AK146">
        <f t="shared" si="107"/>
        <v>11</v>
      </c>
      <c r="AL146">
        <f t="shared" si="108"/>
        <v>11</v>
      </c>
      <c r="AM146">
        <f t="shared" si="109"/>
        <v>11</v>
      </c>
      <c r="AN146" s="19">
        <f t="shared" si="125"/>
        <v>45748</v>
      </c>
      <c r="AO146" s="13">
        <f t="shared" si="126"/>
        <v>30</v>
      </c>
      <c r="AP146" s="15">
        <f t="shared" si="110"/>
        <v>0.14573860529127022</v>
      </c>
      <c r="AQ146">
        <f t="shared" si="111"/>
        <v>5246</v>
      </c>
      <c r="AR146">
        <f t="shared" si="112"/>
        <v>32</v>
      </c>
      <c r="AS146" s="20">
        <v>0.1</v>
      </c>
      <c r="AT146" s="14">
        <f t="shared" si="113"/>
        <v>167872</v>
      </c>
      <c r="AU146" s="14">
        <f t="shared" si="114"/>
        <v>16787</v>
      </c>
      <c r="AV146" s="14">
        <f t="shared" si="115"/>
        <v>50500</v>
      </c>
      <c r="AW146" s="13">
        <f t="shared" si="116"/>
        <v>0</v>
      </c>
      <c r="AX146" s="13">
        <f t="shared" si="117"/>
        <v>0</v>
      </c>
      <c r="AY146" s="13">
        <f t="shared" si="127"/>
        <v>70000</v>
      </c>
      <c r="BN146" s="13"/>
      <c r="BO146" s="19">
        <f t="shared" si="130"/>
        <v>45748</v>
      </c>
      <c r="BP146">
        <f t="shared" si="118"/>
        <v>11</v>
      </c>
      <c r="BQ146">
        <v>127</v>
      </c>
      <c r="BR146" s="16">
        <f t="shared" si="128"/>
        <v>77221.04406692708</v>
      </c>
      <c r="BS146" s="16">
        <f t="shared" si="119"/>
        <v>70580.0077601644</v>
      </c>
      <c r="BT146" s="14">
        <f t="shared" si="120"/>
        <v>6641.036306762672</v>
      </c>
      <c r="BU146" s="14">
        <f t="shared" si="129"/>
        <v>3914041.7762974496</v>
      </c>
      <c r="BV146" s="13"/>
      <c r="BW146" s="19">
        <f t="shared" si="132"/>
        <v>45536</v>
      </c>
      <c r="BX146">
        <f t="shared" si="121"/>
        <v>11</v>
      </c>
      <c r="BY146">
        <v>127</v>
      </c>
      <c r="BZ146" s="16">
        <f t="shared" si="133"/>
        <v>0</v>
      </c>
      <c r="CA146" s="16">
        <f t="shared" si="122"/>
        <v>0</v>
      </c>
      <c r="CB146" s="14">
        <f t="shared" si="123"/>
        <v>0</v>
      </c>
      <c r="CC146" s="14">
        <f t="shared" si="131"/>
        <v>0</v>
      </c>
      <c r="CD146" s="13"/>
    </row>
    <row r="147" spans="36:82" ht="13.5">
      <c r="AJ147">
        <v>128</v>
      </c>
      <c r="AK147">
        <f t="shared" si="107"/>
        <v>11</v>
      </c>
      <c r="AL147">
        <f t="shared" si="108"/>
        <v>11</v>
      </c>
      <c r="AM147">
        <f t="shared" si="109"/>
        <v>11</v>
      </c>
      <c r="AN147" s="19">
        <f t="shared" si="125"/>
        <v>45778</v>
      </c>
      <c r="AO147" s="13">
        <f t="shared" si="126"/>
        <v>31</v>
      </c>
      <c r="AP147" s="15">
        <f t="shared" si="110"/>
        <v>0.15520215108940463</v>
      </c>
      <c r="AQ147">
        <f t="shared" si="111"/>
        <v>5773</v>
      </c>
      <c r="AR147">
        <f t="shared" si="112"/>
        <v>32</v>
      </c>
      <c r="AS147" s="20">
        <v>0.1</v>
      </c>
      <c r="AT147" s="14">
        <f t="shared" si="113"/>
        <v>184736</v>
      </c>
      <c r="AU147" s="14">
        <f t="shared" si="114"/>
        <v>18473</v>
      </c>
      <c r="AV147" s="14">
        <f t="shared" si="115"/>
        <v>0</v>
      </c>
      <c r="AW147" s="13">
        <f t="shared" si="116"/>
        <v>0</v>
      </c>
      <c r="AX147" s="13">
        <f t="shared" si="117"/>
        <v>0</v>
      </c>
      <c r="AY147" s="13">
        <f t="shared" si="127"/>
        <v>0</v>
      </c>
      <c r="BN147" s="13"/>
      <c r="BO147" s="19">
        <f t="shared" si="130"/>
        <v>45778</v>
      </c>
      <c r="BP147">
        <f t="shared" si="118"/>
        <v>11</v>
      </c>
      <c r="BQ147">
        <v>128</v>
      </c>
      <c r="BR147" s="16">
        <f t="shared" si="128"/>
        <v>77221.04406692709</v>
      </c>
      <c r="BS147" s="16">
        <f t="shared" si="119"/>
        <v>70697.64110643136</v>
      </c>
      <c r="BT147" s="14">
        <f t="shared" si="120"/>
        <v>6523.402960495732</v>
      </c>
      <c r="BU147" s="14">
        <f t="shared" si="129"/>
        <v>3843344.135191018</v>
      </c>
      <c r="BV147" s="13"/>
      <c r="BW147" s="19">
        <f t="shared" si="132"/>
        <v>45566</v>
      </c>
      <c r="BX147">
        <f t="shared" si="121"/>
        <v>11</v>
      </c>
      <c r="BY147">
        <v>128</v>
      </c>
      <c r="BZ147" s="16">
        <f t="shared" si="133"/>
        <v>0</v>
      </c>
      <c r="CA147" s="16">
        <f t="shared" si="122"/>
        <v>0</v>
      </c>
      <c r="CB147" s="14">
        <f t="shared" si="123"/>
        <v>0</v>
      </c>
      <c r="CC147" s="14">
        <f t="shared" si="131"/>
        <v>0</v>
      </c>
      <c r="CD147" s="13"/>
    </row>
    <row r="148" spans="36:82" ht="13.5">
      <c r="AJ148">
        <v>129</v>
      </c>
      <c r="AK148">
        <f aca="true" t="shared" si="134" ref="AK148:AK211">INT((AJ148-1)/12)+1</f>
        <v>11</v>
      </c>
      <c r="AL148">
        <f aca="true" t="shared" si="135" ref="AL148:AL211">INT((AJ148+12-$F$6-1)/12)+1</f>
        <v>11</v>
      </c>
      <c r="AM148">
        <f aca="true" t="shared" si="136" ref="AM148:AM211">MAX(0,INT((AJ148+12-$I$15-1)/12))</f>
        <v>11</v>
      </c>
      <c r="AN148" s="19">
        <f t="shared" si="125"/>
        <v>45809</v>
      </c>
      <c r="AO148" s="13">
        <f t="shared" si="126"/>
        <v>30</v>
      </c>
      <c r="AP148" s="15">
        <f aca="true" t="shared" si="137" ref="AP148:AP211">VLOOKUP(MONTH(AN148),$AN$2:$AR$13,5)/100*(1-$F$9)^AK148</f>
        <v>0.14573860529127022</v>
      </c>
      <c r="AQ148">
        <f aca="true" t="shared" si="138" ref="AQ148:AQ211">INT($C$2*AO148*24*AP148)</f>
        <v>5246</v>
      </c>
      <c r="AR148">
        <f aca="true" t="shared" si="139" ref="AR148:AR211">$F$10</f>
        <v>32</v>
      </c>
      <c r="AS148" s="20">
        <v>0.1</v>
      </c>
      <c r="AT148" s="14">
        <f aca="true" t="shared" si="140" ref="AT148:AT211">INT(AQ148*AR148)</f>
        <v>167872</v>
      </c>
      <c r="AU148" s="14">
        <f aca="true" t="shared" si="141" ref="AU148:AU211">INT(AT148*AS148)</f>
        <v>16787</v>
      </c>
      <c r="AV148" s="14">
        <f aca="true" t="shared" si="142" ref="AV148:AV211">IF(OR(AM148=0,MONTH(AN148)&lt;&gt;4),0,INDEX($BJ$20:$BJ$54,AM148,1))</f>
        <v>0</v>
      </c>
      <c r="AW148" s="13">
        <f aca="true" t="shared" si="143" ref="AW148:AW211">IF(OR(AM148=0,ISERROR(FIND(MONTH(AN148)&amp;"/",$I$14&amp;"/",1))),0,INDEX($BJ$20:$BJ$54,AM148,1))/4</f>
        <v>0</v>
      </c>
      <c r="AX148" s="13">
        <f aca="true" t="shared" si="144" ref="AX148:AX211">IF(AND(MONTH(AN148)=MONTH($F$5+60),AL148&gt;1),INDEX($BM$20:$BM$54,AL148-1,1),0)</f>
        <v>0</v>
      </c>
      <c r="AY148" s="13">
        <f t="shared" si="127"/>
        <v>0</v>
      </c>
      <c r="BN148" s="13"/>
      <c r="BO148" s="19">
        <f t="shared" si="130"/>
        <v>45809</v>
      </c>
      <c r="BP148">
        <f aca="true" t="shared" si="145" ref="BP148:BP211">INT((BQ148+12-$M$7-1)/12)+1</f>
        <v>11</v>
      </c>
      <c r="BQ148">
        <v>129</v>
      </c>
      <c r="BR148" s="16">
        <f t="shared" si="128"/>
        <v>77221.04406692708</v>
      </c>
      <c r="BS148" s="16">
        <f aca="true" t="shared" si="146" ref="BS148:BS211">IF(BQ148&gt;$M$10*12,0,-PPMT($M$11/12,BQ148,$M$10*12,$M$8))</f>
        <v>70815.4705082754</v>
      </c>
      <c r="BT148" s="14">
        <f aca="true" t="shared" si="147" ref="BT148:BT211">IF(BQ148&gt;$M$10*12,0,-IPMT($M$11/12,BQ148,$M$10*12,$M$8))</f>
        <v>6405.57355865168</v>
      </c>
      <c r="BU148" s="14">
        <f t="shared" si="129"/>
        <v>3772528.6646827427</v>
      </c>
      <c r="BV148" s="13"/>
      <c r="BW148" s="19">
        <f t="shared" si="132"/>
        <v>45597</v>
      </c>
      <c r="BX148">
        <f aca="true" t="shared" si="148" ref="BX148:BX211">INT((BY148+12-$M$7-1)/12)+1</f>
        <v>11</v>
      </c>
      <c r="BY148">
        <v>129</v>
      </c>
      <c r="BZ148" s="16">
        <f t="shared" si="133"/>
        <v>0</v>
      </c>
      <c r="CA148" s="16">
        <f aca="true" t="shared" si="149" ref="CA148:CA211">IF(BY148&gt;$Q$10*12,0,-PPMT($Q$11/12,BY148,$Q$10*12,$Q$8))</f>
        <v>0</v>
      </c>
      <c r="CB148" s="14">
        <f aca="true" t="shared" si="150" ref="CB148:CB211">IF(BY148&gt;$Q$10*12,0,-IPMT($Q$11/12,BY148,$Q$10*12,$Q$8))</f>
        <v>0</v>
      </c>
      <c r="CC148" s="14">
        <f t="shared" si="131"/>
        <v>0</v>
      </c>
      <c r="CD148" s="13"/>
    </row>
    <row r="149" spans="36:82" ht="13.5">
      <c r="AJ149">
        <v>130</v>
      </c>
      <c r="AK149">
        <f t="shared" si="134"/>
        <v>11</v>
      </c>
      <c r="AL149">
        <f t="shared" si="135"/>
        <v>11</v>
      </c>
      <c r="AM149">
        <f t="shared" si="136"/>
        <v>11</v>
      </c>
      <c r="AN149" s="19">
        <f aca="true" t="shared" si="151" ref="AN149:AN212">DATE(YEAR(AN148),MONTH(AN148)+1,1)</f>
        <v>45839</v>
      </c>
      <c r="AO149" s="13">
        <f aca="true" t="shared" si="152" ref="AO149:AO212">DAY(AN150-1)</f>
        <v>31</v>
      </c>
      <c r="AP149" s="15">
        <f t="shared" si="137"/>
        <v>0.12586515911518795</v>
      </c>
      <c r="AQ149">
        <f t="shared" si="138"/>
        <v>4682</v>
      </c>
      <c r="AR149">
        <f t="shared" si="139"/>
        <v>32</v>
      </c>
      <c r="AS149" s="20">
        <v>0.1</v>
      </c>
      <c r="AT149" s="14">
        <f t="shared" si="140"/>
        <v>149824</v>
      </c>
      <c r="AU149" s="14">
        <f t="shared" si="141"/>
        <v>14982</v>
      </c>
      <c r="AV149" s="14">
        <f t="shared" si="142"/>
        <v>0</v>
      </c>
      <c r="AW149" s="13">
        <f t="shared" si="143"/>
        <v>12625</v>
      </c>
      <c r="AX149" s="13">
        <f t="shared" si="144"/>
        <v>0</v>
      </c>
      <c r="AY149" s="13">
        <f aca="true" t="shared" si="153" ref="AY149:AY212">IF(MONTH(AN149)=4,$C$14,0)</f>
        <v>0</v>
      </c>
      <c r="BN149" s="13"/>
      <c r="BO149" s="19">
        <f t="shared" si="130"/>
        <v>45839</v>
      </c>
      <c r="BP149">
        <f t="shared" si="145"/>
        <v>11</v>
      </c>
      <c r="BQ149">
        <v>130</v>
      </c>
      <c r="BR149" s="16">
        <f aca="true" t="shared" si="154" ref="BR149:BR212">BS149+BT149</f>
        <v>77221.04406692709</v>
      </c>
      <c r="BS149" s="16">
        <f t="shared" si="146"/>
        <v>70933.49629245586</v>
      </c>
      <c r="BT149" s="14">
        <f t="shared" si="147"/>
        <v>6287.547774471221</v>
      </c>
      <c r="BU149" s="14">
        <f aca="true" t="shared" si="155" ref="BU149:BU212">BU148-BS149</f>
        <v>3701595.1683902866</v>
      </c>
      <c r="BV149" s="13"/>
      <c r="BW149" s="19">
        <f t="shared" si="132"/>
        <v>45627</v>
      </c>
      <c r="BX149">
        <f t="shared" si="148"/>
        <v>11</v>
      </c>
      <c r="BY149">
        <v>130</v>
      </c>
      <c r="BZ149" s="16">
        <f t="shared" si="133"/>
        <v>0</v>
      </c>
      <c r="CA149" s="16">
        <f t="shared" si="149"/>
        <v>0</v>
      </c>
      <c r="CB149" s="14">
        <f t="shared" si="150"/>
        <v>0</v>
      </c>
      <c r="CC149" s="14">
        <f t="shared" si="131"/>
        <v>0</v>
      </c>
      <c r="CD149" s="13"/>
    </row>
    <row r="150" spans="36:82" ht="13.5">
      <c r="AJ150">
        <v>131</v>
      </c>
      <c r="AK150">
        <f t="shared" si="134"/>
        <v>11</v>
      </c>
      <c r="AL150">
        <f t="shared" si="135"/>
        <v>11</v>
      </c>
      <c r="AM150">
        <f t="shared" si="136"/>
        <v>11</v>
      </c>
      <c r="AN150" s="19">
        <f t="shared" si="151"/>
        <v>45870</v>
      </c>
      <c r="AO150" s="13">
        <f t="shared" si="152"/>
        <v>31</v>
      </c>
      <c r="AP150" s="15">
        <f t="shared" si="137"/>
        <v>0.13627505949313581</v>
      </c>
      <c r="AQ150">
        <f t="shared" si="138"/>
        <v>5069</v>
      </c>
      <c r="AR150">
        <f t="shared" si="139"/>
        <v>32</v>
      </c>
      <c r="AS150" s="20">
        <v>0.1</v>
      </c>
      <c r="AT150" s="14">
        <f t="shared" si="140"/>
        <v>162208</v>
      </c>
      <c r="AU150" s="14">
        <f t="shared" si="141"/>
        <v>16220</v>
      </c>
      <c r="AV150" s="14">
        <f t="shared" si="142"/>
        <v>0</v>
      </c>
      <c r="AW150" s="13">
        <f t="shared" si="143"/>
        <v>0</v>
      </c>
      <c r="AX150" s="13">
        <f t="shared" si="144"/>
        <v>0</v>
      </c>
      <c r="AY150" s="13">
        <f t="shared" si="153"/>
        <v>0</v>
      </c>
      <c r="BN150" s="13"/>
      <c r="BO150" s="19">
        <f aca="true" t="shared" si="156" ref="BO150:BO213">DATE(YEAR(BO149),MONTH(BO149)+1,1)</f>
        <v>45870</v>
      </c>
      <c r="BP150">
        <f t="shared" si="145"/>
        <v>11</v>
      </c>
      <c r="BQ150">
        <v>131</v>
      </c>
      <c r="BR150" s="16">
        <f t="shared" si="154"/>
        <v>77221.04406692708</v>
      </c>
      <c r="BS150" s="16">
        <f t="shared" si="146"/>
        <v>71051.71878627661</v>
      </c>
      <c r="BT150" s="14">
        <f t="shared" si="147"/>
        <v>6169.325280650461</v>
      </c>
      <c r="BU150" s="14">
        <f t="shared" si="155"/>
        <v>3630543.44960401</v>
      </c>
      <c r="BV150" s="13"/>
      <c r="BW150" s="19">
        <f t="shared" si="132"/>
        <v>45658</v>
      </c>
      <c r="BX150">
        <f t="shared" si="148"/>
        <v>11</v>
      </c>
      <c r="BY150">
        <v>131</v>
      </c>
      <c r="BZ150" s="16">
        <f t="shared" si="133"/>
        <v>0</v>
      </c>
      <c r="CA150" s="16">
        <f t="shared" si="149"/>
        <v>0</v>
      </c>
      <c r="CB150" s="14">
        <f t="shared" si="150"/>
        <v>0</v>
      </c>
      <c r="CC150" s="14">
        <f aca="true" t="shared" si="157" ref="CC150:CC213">CC149-CA150</f>
        <v>0</v>
      </c>
      <c r="CD150" s="13"/>
    </row>
    <row r="151" spans="36:82" ht="13.5">
      <c r="AJ151">
        <v>132</v>
      </c>
      <c r="AK151">
        <f t="shared" si="134"/>
        <v>11</v>
      </c>
      <c r="AL151">
        <f t="shared" si="135"/>
        <v>11</v>
      </c>
      <c r="AM151">
        <f t="shared" si="136"/>
        <v>11</v>
      </c>
      <c r="AN151" s="19">
        <f t="shared" si="151"/>
        <v>45901</v>
      </c>
      <c r="AO151" s="13">
        <f t="shared" si="152"/>
        <v>30</v>
      </c>
      <c r="AP151" s="15">
        <f t="shared" si="137"/>
        <v>0.12586515911518795</v>
      </c>
      <c r="AQ151">
        <f t="shared" si="138"/>
        <v>4531</v>
      </c>
      <c r="AR151">
        <f t="shared" si="139"/>
        <v>32</v>
      </c>
      <c r="AS151" s="20">
        <v>0.1</v>
      </c>
      <c r="AT151" s="14">
        <f t="shared" si="140"/>
        <v>144992</v>
      </c>
      <c r="AU151" s="14">
        <f t="shared" si="141"/>
        <v>14499</v>
      </c>
      <c r="AV151" s="14">
        <f t="shared" si="142"/>
        <v>0</v>
      </c>
      <c r="AW151" s="13">
        <f t="shared" si="143"/>
        <v>12625</v>
      </c>
      <c r="AX151" s="13">
        <f t="shared" si="144"/>
        <v>0</v>
      </c>
      <c r="AY151" s="13">
        <f t="shared" si="153"/>
        <v>0</v>
      </c>
      <c r="BN151" s="13"/>
      <c r="BO151" s="19">
        <f t="shared" si="156"/>
        <v>45901</v>
      </c>
      <c r="BP151">
        <f t="shared" si="145"/>
        <v>11</v>
      </c>
      <c r="BQ151">
        <v>132</v>
      </c>
      <c r="BR151" s="16">
        <f t="shared" si="154"/>
        <v>77221.04406692709</v>
      </c>
      <c r="BS151" s="16">
        <f t="shared" si="146"/>
        <v>71170.13831758709</v>
      </c>
      <c r="BT151" s="14">
        <f t="shared" si="147"/>
        <v>6050.90574934</v>
      </c>
      <c r="BU151" s="14">
        <f t="shared" si="155"/>
        <v>3559373.3112864234</v>
      </c>
      <c r="BV151" s="13"/>
      <c r="BW151" s="19">
        <f t="shared" si="132"/>
        <v>45689</v>
      </c>
      <c r="BX151">
        <f t="shared" si="148"/>
        <v>11</v>
      </c>
      <c r="BY151">
        <v>132</v>
      </c>
      <c r="BZ151" s="16">
        <f t="shared" si="133"/>
        <v>0</v>
      </c>
      <c r="CA151" s="16">
        <f t="shared" si="149"/>
        <v>0</v>
      </c>
      <c r="CB151" s="14">
        <f t="shared" si="150"/>
        <v>0</v>
      </c>
      <c r="CC151" s="14">
        <f t="shared" si="157"/>
        <v>0</v>
      </c>
      <c r="CD151" s="13"/>
    </row>
    <row r="152" spans="36:82" ht="13.5">
      <c r="AJ152">
        <v>133</v>
      </c>
      <c r="AK152">
        <f t="shared" si="134"/>
        <v>12</v>
      </c>
      <c r="AL152">
        <f t="shared" si="135"/>
        <v>12</v>
      </c>
      <c r="AM152">
        <f t="shared" si="136"/>
        <v>11</v>
      </c>
      <c r="AN152" s="19">
        <f t="shared" si="151"/>
        <v>45931</v>
      </c>
      <c r="AO152" s="13">
        <f t="shared" si="152"/>
        <v>31</v>
      </c>
      <c r="AP152" s="15">
        <f t="shared" si="137"/>
        <v>0.11581960525046825</v>
      </c>
      <c r="AQ152">
        <f t="shared" si="138"/>
        <v>4308</v>
      </c>
      <c r="AR152">
        <f t="shared" si="139"/>
        <v>32</v>
      </c>
      <c r="AS152" s="20">
        <v>0.1</v>
      </c>
      <c r="AT152" s="14">
        <f t="shared" si="140"/>
        <v>137856</v>
      </c>
      <c r="AU152" s="14">
        <f t="shared" si="141"/>
        <v>13785</v>
      </c>
      <c r="AV152" s="14">
        <f t="shared" si="142"/>
        <v>0</v>
      </c>
      <c r="AW152" s="13">
        <f t="shared" si="143"/>
        <v>0</v>
      </c>
      <c r="AX152" s="13">
        <f t="shared" si="144"/>
        <v>0</v>
      </c>
      <c r="AY152" s="13">
        <f t="shared" si="153"/>
        <v>0</v>
      </c>
      <c r="BN152" s="13"/>
      <c r="BO152" s="19">
        <f t="shared" si="156"/>
        <v>45931</v>
      </c>
      <c r="BP152">
        <f t="shared" si="145"/>
        <v>12</v>
      </c>
      <c r="BQ152">
        <v>133</v>
      </c>
      <c r="BR152" s="16">
        <f t="shared" si="154"/>
        <v>77221.04406692708</v>
      </c>
      <c r="BS152" s="16">
        <f t="shared" si="146"/>
        <v>71288.75521478306</v>
      </c>
      <c r="BT152" s="14">
        <f t="shared" si="147"/>
        <v>5932.288852144023</v>
      </c>
      <c r="BU152" s="14">
        <f t="shared" si="155"/>
        <v>3488084.5560716405</v>
      </c>
      <c r="BV152" s="13"/>
      <c r="BW152" s="19">
        <f aca="true" t="shared" si="158" ref="BW152:BW215">DATE(YEAR(BW151),MONTH(BW151)+1,1)</f>
        <v>45717</v>
      </c>
      <c r="BX152">
        <f t="shared" si="148"/>
        <v>12</v>
      </c>
      <c r="BY152">
        <v>133</v>
      </c>
      <c r="BZ152" s="16">
        <f aca="true" t="shared" si="159" ref="BZ152:BZ215">CA152+CB152</f>
        <v>0</v>
      </c>
      <c r="CA152" s="16">
        <f t="shared" si="149"/>
        <v>0</v>
      </c>
      <c r="CB152" s="14">
        <f t="shared" si="150"/>
        <v>0</v>
      </c>
      <c r="CC152" s="14">
        <f t="shared" si="157"/>
        <v>0</v>
      </c>
      <c r="CD152" s="13"/>
    </row>
    <row r="153" spans="36:82" ht="13.5">
      <c r="AJ153">
        <v>134</v>
      </c>
      <c r="AK153">
        <f t="shared" si="134"/>
        <v>12</v>
      </c>
      <c r="AL153">
        <f t="shared" si="135"/>
        <v>12</v>
      </c>
      <c r="AM153">
        <f t="shared" si="136"/>
        <v>11</v>
      </c>
      <c r="AN153" s="19">
        <f t="shared" si="151"/>
        <v>45962</v>
      </c>
      <c r="AO153" s="13">
        <f t="shared" si="152"/>
        <v>30</v>
      </c>
      <c r="AP153" s="15">
        <f t="shared" si="137"/>
        <v>0.10640337718132449</v>
      </c>
      <c r="AQ153">
        <f t="shared" si="138"/>
        <v>3830</v>
      </c>
      <c r="AR153">
        <f t="shared" si="139"/>
        <v>32</v>
      </c>
      <c r="AS153" s="20">
        <v>0.1</v>
      </c>
      <c r="AT153" s="14">
        <f t="shared" si="140"/>
        <v>122560</v>
      </c>
      <c r="AU153" s="14">
        <f t="shared" si="141"/>
        <v>12256</v>
      </c>
      <c r="AV153" s="14">
        <f t="shared" si="142"/>
        <v>0</v>
      </c>
      <c r="AW153" s="13">
        <f t="shared" si="143"/>
        <v>0</v>
      </c>
      <c r="AX153" s="13">
        <f t="shared" si="144"/>
        <v>12000</v>
      </c>
      <c r="AY153" s="13">
        <f t="shared" si="153"/>
        <v>0</v>
      </c>
      <c r="BN153" s="13"/>
      <c r="BO153" s="19">
        <f t="shared" si="156"/>
        <v>45962</v>
      </c>
      <c r="BP153">
        <f t="shared" si="145"/>
        <v>12</v>
      </c>
      <c r="BQ153">
        <v>134</v>
      </c>
      <c r="BR153" s="16">
        <f t="shared" si="154"/>
        <v>77221.04406692708</v>
      </c>
      <c r="BS153" s="16">
        <f t="shared" si="146"/>
        <v>71407.56980680769</v>
      </c>
      <c r="BT153" s="14">
        <f t="shared" si="147"/>
        <v>5813.474260119384</v>
      </c>
      <c r="BU153" s="14">
        <f t="shared" si="155"/>
        <v>3416676.986264833</v>
      </c>
      <c r="BV153" s="13"/>
      <c r="BW153" s="19">
        <f t="shared" si="158"/>
        <v>45748</v>
      </c>
      <c r="BX153">
        <f t="shared" si="148"/>
        <v>12</v>
      </c>
      <c r="BY153">
        <v>134</v>
      </c>
      <c r="BZ153" s="16">
        <f t="shared" si="159"/>
        <v>0</v>
      </c>
      <c r="CA153" s="16">
        <f t="shared" si="149"/>
        <v>0</v>
      </c>
      <c r="CB153" s="14">
        <f t="shared" si="150"/>
        <v>0</v>
      </c>
      <c r="CC153" s="14">
        <f t="shared" si="157"/>
        <v>0</v>
      </c>
      <c r="CD153" s="13"/>
    </row>
    <row r="154" spans="36:82" ht="13.5">
      <c r="AJ154">
        <v>135</v>
      </c>
      <c r="AK154">
        <f t="shared" si="134"/>
        <v>12</v>
      </c>
      <c r="AL154">
        <f t="shared" si="135"/>
        <v>12</v>
      </c>
      <c r="AM154">
        <f t="shared" si="136"/>
        <v>11</v>
      </c>
      <c r="AN154" s="19">
        <f t="shared" si="151"/>
        <v>45992</v>
      </c>
      <c r="AO154" s="13">
        <f t="shared" si="152"/>
        <v>31</v>
      </c>
      <c r="AP154" s="15">
        <f t="shared" si="137"/>
        <v>0.08662929823612259</v>
      </c>
      <c r="AQ154">
        <f t="shared" si="138"/>
        <v>3222</v>
      </c>
      <c r="AR154">
        <f t="shared" si="139"/>
        <v>32</v>
      </c>
      <c r="AS154" s="20">
        <v>0.1</v>
      </c>
      <c r="AT154" s="14">
        <f t="shared" si="140"/>
        <v>103104</v>
      </c>
      <c r="AU154" s="14">
        <f t="shared" si="141"/>
        <v>10310</v>
      </c>
      <c r="AV154" s="14">
        <f t="shared" si="142"/>
        <v>0</v>
      </c>
      <c r="AW154" s="13">
        <f t="shared" si="143"/>
        <v>12625</v>
      </c>
      <c r="AX154" s="13">
        <f t="shared" si="144"/>
        <v>0</v>
      </c>
      <c r="AY154" s="13">
        <f t="shared" si="153"/>
        <v>0</v>
      </c>
      <c r="BN154" s="13"/>
      <c r="BO154" s="19">
        <f t="shared" si="156"/>
        <v>45992</v>
      </c>
      <c r="BP154">
        <f t="shared" si="145"/>
        <v>12</v>
      </c>
      <c r="BQ154">
        <v>135</v>
      </c>
      <c r="BR154" s="16">
        <f t="shared" si="154"/>
        <v>77221.04406692708</v>
      </c>
      <c r="BS154" s="16">
        <f t="shared" si="146"/>
        <v>71526.58242315237</v>
      </c>
      <c r="BT154" s="14">
        <f t="shared" si="147"/>
        <v>5694.461643774704</v>
      </c>
      <c r="BU154" s="14">
        <f t="shared" si="155"/>
        <v>3345150.4038416804</v>
      </c>
      <c r="BV154" s="13"/>
      <c r="BW154" s="19">
        <f t="shared" si="158"/>
        <v>45778</v>
      </c>
      <c r="BX154">
        <f t="shared" si="148"/>
        <v>12</v>
      </c>
      <c r="BY154">
        <v>135</v>
      </c>
      <c r="BZ154" s="16">
        <f t="shared" si="159"/>
        <v>0</v>
      </c>
      <c r="CA154" s="16">
        <f t="shared" si="149"/>
        <v>0</v>
      </c>
      <c r="CB154" s="14">
        <f t="shared" si="150"/>
        <v>0</v>
      </c>
      <c r="CC154" s="14">
        <f t="shared" si="157"/>
        <v>0</v>
      </c>
      <c r="CD154" s="13"/>
    </row>
    <row r="155" spans="36:82" ht="13.5">
      <c r="AJ155">
        <v>136</v>
      </c>
      <c r="AK155">
        <f t="shared" si="134"/>
        <v>12</v>
      </c>
      <c r="AL155">
        <f t="shared" si="135"/>
        <v>12</v>
      </c>
      <c r="AM155">
        <f t="shared" si="136"/>
        <v>11</v>
      </c>
      <c r="AN155" s="19">
        <f t="shared" si="151"/>
        <v>46023</v>
      </c>
      <c r="AO155" s="13">
        <f t="shared" si="152"/>
        <v>31</v>
      </c>
      <c r="AP155" s="15">
        <f t="shared" si="137"/>
        <v>0.09698714911218073</v>
      </c>
      <c r="AQ155">
        <f t="shared" si="138"/>
        <v>3607</v>
      </c>
      <c r="AR155">
        <f t="shared" si="139"/>
        <v>32</v>
      </c>
      <c r="AS155" s="20">
        <v>0.1</v>
      </c>
      <c r="AT155" s="14">
        <f t="shared" si="140"/>
        <v>115424</v>
      </c>
      <c r="AU155" s="14">
        <f t="shared" si="141"/>
        <v>11542</v>
      </c>
      <c r="AV155" s="14">
        <f t="shared" si="142"/>
        <v>0</v>
      </c>
      <c r="AW155" s="13">
        <f t="shared" si="143"/>
        <v>0</v>
      </c>
      <c r="AX155" s="13">
        <f t="shared" si="144"/>
        <v>0</v>
      </c>
      <c r="AY155" s="13">
        <f t="shared" si="153"/>
        <v>0</v>
      </c>
      <c r="BN155" s="13"/>
      <c r="BO155" s="19">
        <f t="shared" si="156"/>
        <v>46023</v>
      </c>
      <c r="BP155">
        <f t="shared" si="145"/>
        <v>12</v>
      </c>
      <c r="BQ155">
        <v>136</v>
      </c>
      <c r="BR155" s="16">
        <f t="shared" si="154"/>
        <v>77221.04406692708</v>
      </c>
      <c r="BS155" s="16">
        <f t="shared" si="146"/>
        <v>71645.79339385763</v>
      </c>
      <c r="BT155" s="14">
        <f t="shared" si="147"/>
        <v>5575.2506730694495</v>
      </c>
      <c r="BU155" s="14">
        <f t="shared" si="155"/>
        <v>3273504.6104478226</v>
      </c>
      <c r="BV155" s="13"/>
      <c r="BW155" s="19">
        <f t="shared" si="158"/>
        <v>45809</v>
      </c>
      <c r="BX155">
        <f t="shared" si="148"/>
        <v>12</v>
      </c>
      <c r="BY155">
        <v>136</v>
      </c>
      <c r="BZ155" s="16">
        <f t="shared" si="159"/>
        <v>0</v>
      </c>
      <c r="CA155" s="16">
        <f t="shared" si="149"/>
        <v>0</v>
      </c>
      <c r="CB155" s="14">
        <f t="shared" si="150"/>
        <v>0</v>
      </c>
      <c r="CC155" s="14">
        <f t="shared" si="157"/>
        <v>0</v>
      </c>
      <c r="CD155" s="13"/>
    </row>
    <row r="156" spans="36:82" ht="13.5">
      <c r="AJ156">
        <v>137</v>
      </c>
      <c r="AK156">
        <f t="shared" si="134"/>
        <v>12</v>
      </c>
      <c r="AL156">
        <f t="shared" si="135"/>
        <v>12</v>
      </c>
      <c r="AM156">
        <f t="shared" si="136"/>
        <v>11</v>
      </c>
      <c r="AN156" s="19">
        <f t="shared" si="151"/>
        <v>46054</v>
      </c>
      <c r="AO156" s="13">
        <f t="shared" si="152"/>
        <v>28</v>
      </c>
      <c r="AP156" s="15">
        <f t="shared" si="137"/>
        <v>0.10640337718132449</v>
      </c>
      <c r="AQ156">
        <f t="shared" si="138"/>
        <v>3575</v>
      </c>
      <c r="AR156">
        <f t="shared" si="139"/>
        <v>32</v>
      </c>
      <c r="AS156" s="20">
        <v>0.1</v>
      </c>
      <c r="AT156" s="14">
        <f t="shared" si="140"/>
        <v>114400</v>
      </c>
      <c r="AU156" s="14">
        <f t="shared" si="141"/>
        <v>11440</v>
      </c>
      <c r="AV156" s="14">
        <f t="shared" si="142"/>
        <v>0</v>
      </c>
      <c r="AW156" s="13">
        <f t="shared" si="143"/>
        <v>12625</v>
      </c>
      <c r="AX156" s="13">
        <f t="shared" si="144"/>
        <v>0</v>
      </c>
      <c r="AY156" s="13">
        <f t="shared" si="153"/>
        <v>0</v>
      </c>
      <c r="BN156" s="13"/>
      <c r="BO156" s="19">
        <f t="shared" si="156"/>
        <v>46054</v>
      </c>
      <c r="BP156">
        <f t="shared" si="145"/>
        <v>12</v>
      </c>
      <c r="BQ156">
        <v>137</v>
      </c>
      <c r="BR156" s="16">
        <f t="shared" si="154"/>
        <v>77221.04406692708</v>
      </c>
      <c r="BS156" s="16">
        <f t="shared" si="146"/>
        <v>71765.20304951405</v>
      </c>
      <c r="BT156" s="14">
        <f t="shared" si="147"/>
        <v>5455.84101741302</v>
      </c>
      <c r="BU156" s="14">
        <f t="shared" si="155"/>
        <v>3201739.4073983086</v>
      </c>
      <c r="BV156" s="13"/>
      <c r="BW156" s="19">
        <f t="shared" si="158"/>
        <v>45839</v>
      </c>
      <c r="BX156">
        <f t="shared" si="148"/>
        <v>12</v>
      </c>
      <c r="BY156">
        <v>137</v>
      </c>
      <c r="BZ156" s="16">
        <f t="shared" si="159"/>
        <v>0</v>
      </c>
      <c r="CA156" s="16">
        <f t="shared" si="149"/>
        <v>0</v>
      </c>
      <c r="CB156" s="14">
        <f t="shared" si="150"/>
        <v>0</v>
      </c>
      <c r="CC156" s="14">
        <f t="shared" si="157"/>
        <v>0</v>
      </c>
      <c r="CD156" s="13"/>
    </row>
    <row r="157" spans="36:82" ht="13.5">
      <c r="AJ157">
        <v>138</v>
      </c>
      <c r="AK157">
        <f t="shared" si="134"/>
        <v>12</v>
      </c>
      <c r="AL157">
        <f t="shared" si="135"/>
        <v>12</v>
      </c>
      <c r="AM157">
        <f t="shared" si="136"/>
        <v>11</v>
      </c>
      <c r="AN157" s="19">
        <f t="shared" si="151"/>
        <v>46082</v>
      </c>
      <c r="AO157" s="13">
        <f t="shared" si="152"/>
        <v>31</v>
      </c>
      <c r="AP157" s="15">
        <f t="shared" si="137"/>
        <v>0.125235833319612</v>
      </c>
      <c r="AQ157">
        <f t="shared" si="138"/>
        <v>4658</v>
      </c>
      <c r="AR157">
        <f t="shared" si="139"/>
        <v>32</v>
      </c>
      <c r="AS157" s="20">
        <v>0.1</v>
      </c>
      <c r="AT157" s="14">
        <f t="shared" si="140"/>
        <v>149056</v>
      </c>
      <c r="AU157" s="14">
        <f t="shared" si="141"/>
        <v>14905</v>
      </c>
      <c r="AV157" s="14">
        <f t="shared" si="142"/>
        <v>0</v>
      </c>
      <c r="AW157" s="13">
        <f t="shared" si="143"/>
        <v>0</v>
      </c>
      <c r="AX157" s="13">
        <f t="shared" si="144"/>
        <v>0</v>
      </c>
      <c r="AY157" s="13">
        <f t="shared" si="153"/>
        <v>0</v>
      </c>
      <c r="BN157" s="13"/>
      <c r="BO157" s="19">
        <f t="shared" si="156"/>
        <v>46082</v>
      </c>
      <c r="BP157">
        <f t="shared" si="145"/>
        <v>12</v>
      </c>
      <c r="BQ157">
        <v>138</v>
      </c>
      <c r="BR157" s="16">
        <f t="shared" si="154"/>
        <v>77221.04406692708</v>
      </c>
      <c r="BS157" s="16">
        <f t="shared" si="146"/>
        <v>71884.81172126325</v>
      </c>
      <c r="BT157" s="14">
        <f t="shared" si="147"/>
        <v>5336.2323456638305</v>
      </c>
      <c r="BU157" s="14">
        <f t="shared" si="155"/>
        <v>3129854.595677045</v>
      </c>
      <c r="BV157" s="13"/>
      <c r="BW157" s="19">
        <f t="shared" si="158"/>
        <v>45870</v>
      </c>
      <c r="BX157">
        <f t="shared" si="148"/>
        <v>12</v>
      </c>
      <c r="BY157">
        <v>138</v>
      </c>
      <c r="BZ157" s="16">
        <f t="shared" si="159"/>
        <v>0</v>
      </c>
      <c r="CA157" s="16">
        <f t="shared" si="149"/>
        <v>0</v>
      </c>
      <c r="CB157" s="14">
        <f t="shared" si="150"/>
        <v>0</v>
      </c>
      <c r="CC157" s="14">
        <f t="shared" si="157"/>
        <v>0</v>
      </c>
      <c r="CD157" s="13"/>
    </row>
    <row r="158" spans="36:82" ht="13.5">
      <c r="AJ158">
        <v>139</v>
      </c>
      <c r="AK158">
        <f t="shared" si="134"/>
        <v>12</v>
      </c>
      <c r="AL158">
        <f t="shared" si="135"/>
        <v>12</v>
      </c>
      <c r="AM158">
        <f t="shared" si="136"/>
        <v>12</v>
      </c>
      <c r="AN158" s="19">
        <f t="shared" si="151"/>
        <v>46113</v>
      </c>
      <c r="AO158" s="13">
        <f t="shared" si="152"/>
        <v>30</v>
      </c>
      <c r="AP158" s="15">
        <f t="shared" si="137"/>
        <v>0.14500991226481388</v>
      </c>
      <c r="AQ158">
        <f t="shared" si="138"/>
        <v>5220</v>
      </c>
      <c r="AR158">
        <f t="shared" si="139"/>
        <v>32</v>
      </c>
      <c r="AS158" s="20">
        <v>0.1</v>
      </c>
      <c r="AT158" s="14">
        <f t="shared" si="140"/>
        <v>167040</v>
      </c>
      <c r="AU158" s="14">
        <f t="shared" si="141"/>
        <v>16704</v>
      </c>
      <c r="AV158" s="14">
        <f t="shared" si="142"/>
        <v>44100</v>
      </c>
      <c r="AW158" s="13">
        <f t="shared" si="143"/>
        <v>0</v>
      </c>
      <c r="AX158" s="13">
        <f t="shared" si="144"/>
        <v>0</v>
      </c>
      <c r="AY158" s="13">
        <f t="shared" si="153"/>
        <v>70000</v>
      </c>
      <c r="BN158" s="13"/>
      <c r="BO158" s="19">
        <f t="shared" si="156"/>
        <v>46113</v>
      </c>
      <c r="BP158">
        <f t="shared" si="145"/>
        <v>12</v>
      </c>
      <c r="BQ158">
        <v>139</v>
      </c>
      <c r="BR158" s="16">
        <f t="shared" si="154"/>
        <v>77221.04406692708</v>
      </c>
      <c r="BS158" s="16">
        <f t="shared" si="146"/>
        <v>72004.61974079869</v>
      </c>
      <c r="BT158" s="14">
        <f t="shared" si="147"/>
        <v>5216.424326128392</v>
      </c>
      <c r="BU158" s="14">
        <f t="shared" si="155"/>
        <v>3057849.9759362466</v>
      </c>
      <c r="BV158" s="13"/>
      <c r="BW158" s="19">
        <f t="shared" si="158"/>
        <v>45901</v>
      </c>
      <c r="BX158">
        <f t="shared" si="148"/>
        <v>12</v>
      </c>
      <c r="BY158">
        <v>139</v>
      </c>
      <c r="BZ158" s="16">
        <f t="shared" si="159"/>
        <v>0</v>
      </c>
      <c r="CA158" s="16">
        <f t="shared" si="149"/>
        <v>0</v>
      </c>
      <c r="CB158" s="14">
        <f t="shared" si="150"/>
        <v>0</v>
      </c>
      <c r="CC158" s="14">
        <f t="shared" si="157"/>
        <v>0</v>
      </c>
      <c r="CD158" s="13"/>
    </row>
    <row r="159" spans="36:82" ht="13.5">
      <c r="AJ159">
        <v>140</v>
      </c>
      <c r="AK159">
        <f t="shared" si="134"/>
        <v>12</v>
      </c>
      <c r="AL159">
        <f t="shared" si="135"/>
        <v>12</v>
      </c>
      <c r="AM159">
        <f t="shared" si="136"/>
        <v>12</v>
      </c>
      <c r="AN159" s="19">
        <f t="shared" si="151"/>
        <v>46143</v>
      </c>
      <c r="AO159" s="13">
        <f t="shared" si="152"/>
        <v>31</v>
      </c>
      <c r="AP159" s="15">
        <f t="shared" si="137"/>
        <v>0.15442614033395763</v>
      </c>
      <c r="AQ159">
        <f t="shared" si="138"/>
        <v>5744</v>
      </c>
      <c r="AR159">
        <f t="shared" si="139"/>
        <v>32</v>
      </c>
      <c r="AS159" s="20">
        <v>0.1</v>
      </c>
      <c r="AT159" s="14">
        <f t="shared" si="140"/>
        <v>183808</v>
      </c>
      <c r="AU159" s="14">
        <f t="shared" si="141"/>
        <v>18380</v>
      </c>
      <c r="AV159" s="14">
        <f t="shared" si="142"/>
        <v>0</v>
      </c>
      <c r="AW159" s="13">
        <f t="shared" si="143"/>
        <v>0</v>
      </c>
      <c r="AX159" s="13">
        <f t="shared" si="144"/>
        <v>0</v>
      </c>
      <c r="AY159" s="13">
        <f t="shared" si="153"/>
        <v>0</v>
      </c>
      <c r="BN159" s="13"/>
      <c r="BO159" s="19">
        <f t="shared" si="156"/>
        <v>46143</v>
      </c>
      <c r="BP159">
        <f t="shared" si="145"/>
        <v>12</v>
      </c>
      <c r="BQ159">
        <v>140</v>
      </c>
      <c r="BR159" s="16">
        <f t="shared" si="154"/>
        <v>77221.04406692708</v>
      </c>
      <c r="BS159" s="16">
        <f t="shared" si="146"/>
        <v>72124.62744036668</v>
      </c>
      <c r="BT159" s="14">
        <f t="shared" si="147"/>
        <v>5096.4166265603935</v>
      </c>
      <c r="BU159" s="14">
        <f t="shared" si="155"/>
        <v>2985725.3484958797</v>
      </c>
      <c r="BV159" s="13"/>
      <c r="BW159" s="19">
        <f t="shared" si="158"/>
        <v>45931</v>
      </c>
      <c r="BX159">
        <f t="shared" si="148"/>
        <v>12</v>
      </c>
      <c r="BY159">
        <v>140</v>
      </c>
      <c r="BZ159" s="16">
        <f t="shared" si="159"/>
        <v>0</v>
      </c>
      <c r="CA159" s="16">
        <f t="shared" si="149"/>
        <v>0</v>
      </c>
      <c r="CB159" s="14">
        <f t="shared" si="150"/>
        <v>0</v>
      </c>
      <c r="CC159" s="14">
        <f t="shared" si="157"/>
        <v>0</v>
      </c>
      <c r="CD159" s="13"/>
    </row>
    <row r="160" spans="36:82" ht="13.5">
      <c r="AJ160">
        <v>141</v>
      </c>
      <c r="AK160">
        <f t="shared" si="134"/>
        <v>12</v>
      </c>
      <c r="AL160">
        <f t="shared" si="135"/>
        <v>12</v>
      </c>
      <c r="AM160">
        <f t="shared" si="136"/>
        <v>12</v>
      </c>
      <c r="AN160" s="19">
        <f t="shared" si="151"/>
        <v>46174</v>
      </c>
      <c r="AO160" s="13">
        <f t="shared" si="152"/>
        <v>30</v>
      </c>
      <c r="AP160" s="15">
        <f t="shared" si="137"/>
        <v>0.14500991226481388</v>
      </c>
      <c r="AQ160">
        <f t="shared" si="138"/>
        <v>5220</v>
      </c>
      <c r="AR160">
        <f t="shared" si="139"/>
        <v>32</v>
      </c>
      <c r="AS160" s="20">
        <v>0.1</v>
      </c>
      <c r="AT160" s="14">
        <f t="shared" si="140"/>
        <v>167040</v>
      </c>
      <c r="AU160" s="14">
        <f t="shared" si="141"/>
        <v>16704</v>
      </c>
      <c r="AV160" s="14">
        <f t="shared" si="142"/>
        <v>0</v>
      </c>
      <c r="AW160" s="13">
        <f t="shared" si="143"/>
        <v>0</v>
      </c>
      <c r="AX160" s="13">
        <f t="shared" si="144"/>
        <v>0</v>
      </c>
      <c r="AY160" s="13">
        <f t="shared" si="153"/>
        <v>0</v>
      </c>
      <c r="BN160" s="13"/>
      <c r="BO160" s="19">
        <f t="shared" si="156"/>
        <v>46174</v>
      </c>
      <c r="BP160">
        <f t="shared" si="145"/>
        <v>12</v>
      </c>
      <c r="BQ160">
        <v>141</v>
      </c>
      <c r="BR160" s="16">
        <f t="shared" si="154"/>
        <v>77221.04406692708</v>
      </c>
      <c r="BS160" s="16">
        <f t="shared" si="146"/>
        <v>72244.8351527673</v>
      </c>
      <c r="BT160" s="14">
        <f t="shared" si="147"/>
        <v>4976.208914159783</v>
      </c>
      <c r="BU160" s="14">
        <f t="shared" si="155"/>
        <v>2913480.5133431125</v>
      </c>
      <c r="BV160" s="13"/>
      <c r="BW160" s="19">
        <f t="shared" si="158"/>
        <v>45962</v>
      </c>
      <c r="BX160">
        <f t="shared" si="148"/>
        <v>12</v>
      </c>
      <c r="BY160">
        <v>141</v>
      </c>
      <c r="BZ160" s="16">
        <f t="shared" si="159"/>
        <v>0</v>
      </c>
      <c r="CA160" s="16">
        <f t="shared" si="149"/>
        <v>0</v>
      </c>
      <c r="CB160" s="14">
        <f t="shared" si="150"/>
        <v>0</v>
      </c>
      <c r="CC160" s="14">
        <f t="shared" si="157"/>
        <v>0</v>
      </c>
      <c r="CD160" s="13"/>
    </row>
    <row r="161" spans="36:82" ht="13.5">
      <c r="AJ161">
        <v>142</v>
      </c>
      <c r="AK161">
        <f t="shared" si="134"/>
        <v>12</v>
      </c>
      <c r="AL161">
        <f t="shared" si="135"/>
        <v>12</v>
      </c>
      <c r="AM161">
        <f t="shared" si="136"/>
        <v>12</v>
      </c>
      <c r="AN161" s="19">
        <f t="shared" si="151"/>
        <v>46204</v>
      </c>
      <c r="AO161" s="13">
        <f t="shared" si="152"/>
        <v>31</v>
      </c>
      <c r="AP161" s="15">
        <f t="shared" si="137"/>
        <v>0.125235833319612</v>
      </c>
      <c r="AQ161">
        <f t="shared" si="138"/>
        <v>4658</v>
      </c>
      <c r="AR161">
        <f t="shared" si="139"/>
        <v>32</v>
      </c>
      <c r="AS161" s="20">
        <v>0.1</v>
      </c>
      <c r="AT161" s="14">
        <f t="shared" si="140"/>
        <v>149056</v>
      </c>
      <c r="AU161" s="14">
        <f t="shared" si="141"/>
        <v>14905</v>
      </c>
      <c r="AV161" s="14">
        <f t="shared" si="142"/>
        <v>0</v>
      </c>
      <c r="AW161" s="13">
        <f t="shared" si="143"/>
        <v>11025</v>
      </c>
      <c r="AX161" s="13">
        <f t="shared" si="144"/>
        <v>0</v>
      </c>
      <c r="AY161" s="13">
        <f t="shared" si="153"/>
        <v>0</v>
      </c>
      <c r="BN161" s="13"/>
      <c r="BO161" s="19">
        <f t="shared" si="156"/>
        <v>46204</v>
      </c>
      <c r="BP161">
        <f t="shared" si="145"/>
        <v>12</v>
      </c>
      <c r="BQ161">
        <v>142</v>
      </c>
      <c r="BR161" s="16">
        <f t="shared" si="154"/>
        <v>77221.04406692708</v>
      </c>
      <c r="BS161" s="16">
        <f t="shared" si="146"/>
        <v>72365.24321135523</v>
      </c>
      <c r="BT161" s="14">
        <f t="shared" si="147"/>
        <v>4855.800855571837</v>
      </c>
      <c r="BU161" s="14">
        <f t="shared" si="155"/>
        <v>2841115.2701317575</v>
      </c>
      <c r="BV161" s="13"/>
      <c r="BW161" s="19">
        <f t="shared" si="158"/>
        <v>45992</v>
      </c>
      <c r="BX161">
        <f t="shared" si="148"/>
        <v>12</v>
      </c>
      <c r="BY161">
        <v>142</v>
      </c>
      <c r="BZ161" s="16">
        <f t="shared" si="159"/>
        <v>0</v>
      </c>
      <c r="CA161" s="16">
        <f t="shared" si="149"/>
        <v>0</v>
      </c>
      <c r="CB161" s="14">
        <f t="shared" si="150"/>
        <v>0</v>
      </c>
      <c r="CC161" s="14">
        <f t="shared" si="157"/>
        <v>0</v>
      </c>
      <c r="CD161" s="13"/>
    </row>
    <row r="162" spans="36:82" ht="13.5">
      <c r="AJ162">
        <v>143</v>
      </c>
      <c r="AK162">
        <f t="shared" si="134"/>
        <v>12</v>
      </c>
      <c r="AL162">
        <f t="shared" si="135"/>
        <v>12</v>
      </c>
      <c r="AM162">
        <f t="shared" si="136"/>
        <v>12</v>
      </c>
      <c r="AN162" s="19">
        <f t="shared" si="151"/>
        <v>46235</v>
      </c>
      <c r="AO162" s="13">
        <f t="shared" si="152"/>
        <v>31</v>
      </c>
      <c r="AP162" s="15">
        <f t="shared" si="137"/>
        <v>0.13559368419567014</v>
      </c>
      <c r="AQ162">
        <f t="shared" si="138"/>
        <v>5044</v>
      </c>
      <c r="AR162">
        <f t="shared" si="139"/>
        <v>32</v>
      </c>
      <c r="AS162" s="20">
        <v>0.1</v>
      </c>
      <c r="AT162" s="14">
        <f t="shared" si="140"/>
        <v>161408</v>
      </c>
      <c r="AU162" s="14">
        <f t="shared" si="141"/>
        <v>16140</v>
      </c>
      <c r="AV162" s="14">
        <f t="shared" si="142"/>
        <v>0</v>
      </c>
      <c r="AW162" s="13">
        <f t="shared" si="143"/>
        <v>0</v>
      </c>
      <c r="AX162" s="13">
        <f t="shared" si="144"/>
        <v>0</v>
      </c>
      <c r="AY162" s="13">
        <f t="shared" si="153"/>
        <v>0</v>
      </c>
      <c r="BN162" s="13"/>
      <c r="BO162" s="19">
        <f t="shared" si="156"/>
        <v>46235</v>
      </c>
      <c r="BP162">
        <f t="shared" si="145"/>
        <v>12</v>
      </c>
      <c r="BQ162">
        <v>143</v>
      </c>
      <c r="BR162" s="16">
        <f t="shared" si="154"/>
        <v>77221.04406692709</v>
      </c>
      <c r="BS162" s="16">
        <f t="shared" si="146"/>
        <v>72485.85195004084</v>
      </c>
      <c r="BT162" s="14">
        <f t="shared" si="147"/>
        <v>4735.192116886245</v>
      </c>
      <c r="BU162" s="14">
        <f t="shared" si="155"/>
        <v>2768629.4181817165</v>
      </c>
      <c r="BV162" s="13"/>
      <c r="BW162" s="19">
        <f t="shared" si="158"/>
        <v>46023</v>
      </c>
      <c r="BX162">
        <f t="shared" si="148"/>
        <v>12</v>
      </c>
      <c r="BY162">
        <v>143</v>
      </c>
      <c r="BZ162" s="16">
        <f t="shared" si="159"/>
        <v>0</v>
      </c>
      <c r="CA162" s="16">
        <f t="shared" si="149"/>
        <v>0</v>
      </c>
      <c r="CB162" s="14">
        <f t="shared" si="150"/>
        <v>0</v>
      </c>
      <c r="CC162" s="14">
        <f t="shared" si="157"/>
        <v>0</v>
      </c>
      <c r="CD162" s="13"/>
    </row>
    <row r="163" spans="36:82" ht="13.5">
      <c r="AJ163">
        <v>144</v>
      </c>
      <c r="AK163">
        <f t="shared" si="134"/>
        <v>12</v>
      </c>
      <c r="AL163">
        <f t="shared" si="135"/>
        <v>12</v>
      </c>
      <c r="AM163">
        <f t="shared" si="136"/>
        <v>12</v>
      </c>
      <c r="AN163" s="19">
        <f t="shared" si="151"/>
        <v>46266</v>
      </c>
      <c r="AO163" s="13">
        <f t="shared" si="152"/>
        <v>30</v>
      </c>
      <c r="AP163" s="15">
        <f t="shared" si="137"/>
        <v>0.125235833319612</v>
      </c>
      <c r="AQ163">
        <f t="shared" si="138"/>
        <v>4508</v>
      </c>
      <c r="AR163">
        <f t="shared" si="139"/>
        <v>32</v>
      </c>
      <c r="AS163" s="20">
        <v>0.1</v>
      </c>
      <c r="AT163" s="14">
        <f t="shared" si="140"/>
        <v>144256</v>
      </c>
      <c r="AU163" s="14">
        <f t="shared" si="141"/>
        <v>14425</v>
      </c>
      <c r="AV163" s="14">
        <f t="shared" si="142"/>
        <v>0</v>
      </c>
      <c r="AW163" s="13">
        <f t="shared" si="143"/>
        <v>11025</v>
      </c>
      <c r="AX163" s="13">
        <f t="shared" si="144"/>
        <v>0</v>
      </c>
      <c r="AY163" s="13">
        <f t="shared" si="153"/>
        <v>0</v>
      </c>
      <c r="BN163" s="13"/>
      <c r="BO163" s="19">
        <f t="shared" si="156"/>
        <v>46266</v>
      </c>
      <c r="BP163">
        <f t="shared" si="145"/>
        <v>12</v>
      </c>
      <c r="BQ163">
        <v>144</v>
      </c>
      <c r="BR163" s="16">
        <f t="shared" si="154"/>
        <v>77221.04406692709</v>
      </c>
      <c r="BS163" s="16">
        <f t="shared" si="146"/>
        <v>72606.66170329091</v>
      </c>
      <c r="BT163" s="14">
        <f t="shared" si="147"/>
        <v>4614.382363636178</v>
      </c>
      <c r="BU163" s="14">
        <f t="shared" si="155"/>
        <v>2696022.7564784256</v>
      </c>
      <c r="BV163" s="13"/>
      <c r="BW163" s="19">
        <f t="shared" si="158"/>
        <v>46054</v>
      </c>
      <c r="BX163">
        <f t="shared" si="148"/>
        <v>12</v>
      </c>
      <c r="BY163">
        <v>144</v>
      </c>
      <c r="BZ163" s="16">
        <f t="shared" si="159"/>
        <v>0</v>
      </c>
      <c r="CA163" s="16">
        <f t="shared" si="149"/>
        <v>0</v>
      </c>
      <c r="CB163" s="14">
        <f t="shared" si="150"/>
        <v>0</v>
      </c>
      <c r="CC163" s="14">
        <f t="shared" si="157"/>
        <v>0</v>
      </c>
      <c r="CD163" s="13"/>
    </row>
    <row r="164" spans="36:82" ht="13.5">
      <c r="AJ164">
        <v>145</v>
      </c>
      <c r="AK164">
        <f t="shared" si="134"/>
        <v>13</v>
      </c>
      <c r="AL164">
        <f t="shared" si="135"/>
        <v>13</v>
      </c>
      <c r="AM164">
        <f t="shared" si="136"/>
        <v>12</v>
      </c>
      <c r="AN164" s="19">
        <f t="shared" si="151"/>
        <v>46296</v>
      </c>
      <c r="AO164" s="13">
        <f t="shared" si="152"/>
        <v>31</v>
      </c>
      <c r="AP164" s="15">
        <f t="shared" si="137"/>
        <v>0.11524050722421592</v>
      </c>
      <c r="AQ164">
        <f t="shared" si="138"/>
        <v>4286</v>
      </c>
      <c r="AR164">
        <f t="shared" si="139"/>
        <v>32</v>
      </c>
      <c r="AS164" s="20">
        <v>0.1</v>
      </c>
      <c r="AT164" s="14">
        <f t="shared" si="140"/>
        <v>137152</v>
      </c>
      <c r="AU164" s="14">
        <f t="shared" si="141"/>
        <v>13715</v>
      </c>
      <c r="AV164" s="14">
        <f t="shared" si="142"/>
        <v>0</v>
      </c>
      <c r="AW164" s="13">
        <f t="shared" si="143"/>
        <v>0</v>
      </c>
      <c r="AX164" s="13">
        <f t="shared" si="144"/>
        <v>0</v>
      </c>
      <c r="AY164" s="13">
        <f t="shared" si="153"/>
        <v>0</v>
      </c>
      <c r="BN164" s="13"/>
      <c r="BO164" s="19">
        <f t="shared" si="156"/>
        <v>46296</v>
      </c>
      <c r="BP164">
        <f t="shared" si="145"/>
        <v>13</v>
      </c>
      <c r="BQ164">
        <v>145</v>
      </c>
      <c r="BR164" s="16">
        <f t="shared" si="154"/>
        <v>77221.04406692708</v>
      </c>
      <c r="BS164" s="16">
        <f t="shared" si="146"/>
        <v>72727.67280612972</v>
      </c>
      <c r="BT164" s="14">
        <f t="shared" si="147"/>
        <v>4493.371260797358</v>
      </c>
      <c r="BU164" s="14">
        <f t="shared" si="155"/>
        <v>2623295.083672296</v>
      </c>
      <c r="BV164" s="13"/>
      <c r="BW164" s="19">
        <f t="shared" si="158"/>
        <v>46082</v>
      </c>
      <c r="BX164">
        <f t="shared" si="148"/>
        <v>13</v>
      </c>
      <c r="BY164">
        <v>145</v>
      </c>
      <c r="BZ164" s="16">
        <f t="shared" si="159"/>
        <v>0</v>
      </c>
      <c r="CA164" s="16">
        <f t="shared" si="149"/>
        <v>0</v>
      </c>
      <c r="CB164" s="14">
        <f t="shared" si="150"/>
        <v>0</v>
      </c>
      <c r="CC164" s="14">
        <f t="shared" si="157"/>
        <v>0</v>
      </c>
      <c r="CD164" s="13"/>
    </row>
    <row r="165" spans="36:82" ht="13.5">
      <c r="AJ165">
        <v>146</v>
      </c>
      <c r="AK165">
        <f t="shared" si="134"/>
        <v>13</v>
      </c>
      <c r="AL165">
        <f t="shared" si="135"/>
        <v>13</v>
      </c>
      <c r="AM165">
        <f t="shared" si="136"/>
        <v>12</v>
      </c>
      <c r="AN165" s="19">
        <f t="shared" si="151"/>
        <v>46327</v>
      </c>
      <c r="AO165" s="13">
        <f t="shared" si="152"/>
        <v>30</v>
      </c>
      <c r="AP165" s="15">
        <f t="shared" si="137"/>
        <v>0.10587136029541787</v>
      </c>
      <c r="AQ165">
        <f t="shared" si="138"/>
        <v>3811</v>
      </c>
      <c r="AR165">
        <f t="shared" si="139"/>
        <v>32</v>
      </c>
      <c r="AS165" s="20">
        <v>0.1</v>
      </c>
      <c r="AT165" s="14">
        <f t="shared" si="140"/>
        <v>121952</v>
      </c>
      <c r="AU165" s="14">
        <f t="shared" si="141"/>
        <v>12195</v>
      </c>
      <c r="AV165" s="14">
        <f t="shared" si="142"/>
        <v>0</v>
      </c>
      <c r="AW165" s="13">
        <f t="shared" si="143"/>
        <v>0</v>
      </c>
      <c r="AX165" s="13">
        <f t="shared" si="144"/>
        <v>12000</v>
      </c>
      <c r="AY165" s="13">
        <f t="shared" si="153"/>
        <v>0</v>
      </c>
      <c r="BN165" s="13"/>
      <c r="BO165" s="19">
        <f t="shared" si="156"/>
        <v>46327</v>
      </c>
      <c r="BP165">
        <f t="shared" si="145"/>
        <v>13</v>
      </c>
      <c r="BQ165">
        <v>146</v>
      </c>
      <c r="BR165" s="16">
        <f t="shared" si="154"/>
        <v>77221.04406692708</v>
      </c>
      <c r="BS165" s="16">
        <f t="shared" si="146"/>
        <v>72848.88559413994</v>
      </c>
      <c r="BT165" s="14">
        <f t="shared" si="147"/>
        <v>4372.158472787143</v>
      </c>
      <c r="BU165" s="14">
        <f t="shared" si="155"/>
        <v>2550446.198078156</v>
      </c>
      <c r="BV165" s="13"/>
      <c r="BW165" s="19">
        <f t="shared" si="158"/>
        <v>46113</v>
      </c>
      <c r="BX165">
        <f t="shared" si="148"/>
        <v>13</v>
      </c>
      <c r="BY165">
        <v>146</v>
      </c>
      <c r="BZ165" s="16">
        <f t="shared" si="159"/>
        <v>0</v>
      </c>
      <c r="CA165" s="16">
        <f t="shared" si="149"/>
        <v>0</v>
      </c>
      <c r="CB165" s="14">
        <f t="shared" si="150"/>
        <v>0</v>
      </c>
      <c r="CC165" s="14">
        <f t="shared" si="157"/>
        <v>0</v>
      </c>
      <c r="CD165" s="13"/>
    </row>
    <row r="166" spans="36:82" ht="13.5">
      <c r="AJ166">
        <v>147</v>
      </c>
      <c r="AK166">
        <f t="shared" si="134"/>
        <v>13</v>
      </c>
      <c r="AL166">
        <f t="shared" si="135"/>
        <v>13</v>
      </c>
      <c r="AM166">
        <f t="shared" si="136"/>
        <v>12</v>
      </c>
      <c r="AN166" s="19">
        <f t="shared" si="151"/>
        <v>46357</v>
      </c>
      <c r="AO166" s="13">
        <f t="shared" si="152"/>
        <v>31</v>
      </c>
      <c r="AP166" s="15">
        <f t="shared" si="137"/>
        <v>0.08619615174494198</v>
      </c>
      <c r="AQ166">
        <f t="shared" si="138"/>
        <v>3206</v>
      </c>
      <c r="AR166">
        <f t="shared" si="139"/>
        <v>32</v>
      </c>
      <c r="AS166" s="20">
        <v>0.1</v>
      </c>
      <c r="AT166" s="14">
        <f t="shared" si="140"/>
        <v>102592</v>
      </c>
      <c r="AU166" s="14">
        <f t="shared" si="141"/>
        <v>10259</v>
      </c>
      <c r="AV166" s="14">
        <f t="shared" si="142"/>
        <v>0</v>
      </c>
      <c r="AW166" s="13">
        <f t="shared" si="143"/>
        <v>11025</v>
      </c>
      <c r="AX166" s="13">
        <f t="shared" si="144"/>
        <v>0</v>
      </c>
      <c r="AY166" s="13">
        <f t="shared" si="153"/>
        <v>0</v>
      </c>
      <c r="BN166" s="13"/>
      <c r="BO166" s="19">
        <f t="shared" si="156"/>
        <v>46357</v>
      </c>
      <c r="BP166">
        <f t="shared" si="145"/>
        <v>13</v>
      </c>
      <c r="BQ166">
        <v>147</v>
      </c>
      <c r="BR166" s="16">
        <f t="shared" si="154"/>
        <v>77221.04406692709</v>
      </c>
      <c r="BS166" s="16">
        <f t="shared" si="146"/>
        <v>72970.30040346351</v>
      </c>
      <c r="BT166" s="14">
        <f t="shared" si="147"/>
        <v>4250.743663463576</v>
      </c>
      <c r="BU166" s="14">
        <f t="shared" si="155"/>
        <v>2477475.8976746923</v>
      </c>
      <c r="BV166" s="13"/>
      <c r="BW166" s="19">
        <f t="shared" si="158"/>
        <v>46143</v>
      </c>
      <c r="BX166">
        <f t="shared" si="148"/>
        <v>13</v>
      </c>
      <c r="BY166">
        <v>147</v>
      </c>
      <c r="BZ166" s="16">
        <f t="shared" si="159"/>
        <v>0</v>
      </c>
      <c r="CA166" s="16">
        <f t="shared" si="149"/>
        <v>0</v>
      </c>
      <c r="CB166" s="14">
        <f t="shared" si="150"/>
        <v>0</v>
      </c>
      <c r="CC166" s="14">
        <f t="shared" si="157"/>
        <v>0</v>
      </c>
      <c r="CD166" s="13"/>
    </row>
    <row r="167" spans="36:82" ht="13.5">
      <c r="AJ167">
        <v>148</v>
      </c>
      <c r="AK167">
        <f t="shared" si="134"/>
        <v>13</v>
      </c>
      <c r="AL167">
        <f t="shared" si="135"/>
        <v>13</v>
      </c>
      <c r="AM167">
        <f t="shared" si="136"/>
        <v>12</v>
      </c>
      <c r="AN167" s="19">
        <f t="shared" si="151"/>
        <v>46388</v>
      </c>
      <c r="AO167" s="13">
        <f t="shared" si="152"/>
        <v>31</v>
      </c>
      <c r="AP167" s="15">
        <f t="shared" si="137"/>
        <v>0.09650221336661984</v>
      </c>
      <c r="AQ167">
        <f t="shared" si="138"/>
        <v>3589</v>
      </c>
      <c r="AR167">
        <f t="shared" si="139"/>
        <v>32</v>
      </c>
      <c r="AS167" s="20">
        <v>0.1</v>
      </c>
      <c r="AT167" s="14">
        <f t="shared" si="140"/>
        <v>114848</v>
      </c>
      <c r="AU167" s="14">
        <f t="shared" si="141"/>
        <v>11484</v>
      </c>
      <c r="AV167" s="14">
        <f t="shared" si="142"/>
        <v>0</v>
      </c>
      <c r="AW167" s="13">
        <f t="shared" si="143"/>
        <v>0</v>
      </c>
      <c r="AX167" s="13">
        <f t="shared" si="144"/>
        <v>0</v>
      </c>
      <c r="AY167" s="13">
        <f t="shared" si="153"/>
        <v>0</v>
      </c>
      <c r="BN167" s="13"/>
      <c r="BO167" s="19">
        <f t="shared" si="156"/>
        <v>46388</v>
      </c>
      <c r="BP167">
        <f t="shared" si="145"/>
        <v>13</v>
      </c>
      <c r="BQ167">
        <v>148</v>
      </c>
      <c r="BR167" s="16">
        <f t="shared" si="154"/>
        <v>77221.04406692709</v>
      </c>
      <c r="BS167" s="16">
        <f t="shared" si="146"/>
        <v>73091.91757080262</v>
      </c>
      <c r="BT167" s="14">
        <f t="shared" si="147"/>
        <v>4129.126496124471</v>
      </c>
      <c r="BU167" s="14">
        <f t="shared" si="155"/>
        <v>2404383.9801038895</v>
      </c>
      <c r="BV167" s="13"/>
      <c r="BW167" s="19">
        <f t="shared" si="158"/>
        <v>46174</v>
      </c>
      <c r="BX167">
        <f t="shared" si="148"/>
        <v>13</v>
      </c>
      <c r="BY167">
        <v>148</v>
      </c>
      <c r="BZ167" s="16">
        <f t="shared" si="159"/>
        <v>0</v>
      </c>
      <c r="CA167" s="16">
        <f t="shared" si="149"/>
        <v>0</v>
      </c>
      <c r="CB167" s="14">
        <f t="shared" si="150"/>
        <v>0</v>
      </c>
      <c r="CC167" s="14">
        <f t="shared" si="157"/>
        <v>0</v>
      </c>
      <c r="CD167" s="13"/>
    </row>
    <row r="168" spans="36:82" ht="13.5">
      <c r="AJ168">
        <v>149</v>
      </c>
      <c r="AK168">
        <f t="shared" si="134"/>
        <v>13</v>
      </c>
      <c r="AL168">
        <f t="shared" si="135"/>
        <v>13</v>
      </c>
      <c r="AM168">
        <f t="shared" si="136"/>
        <v>12</v>
      </c>
      <c r="AN168" s="19">
        <f t="shared" si="151"/>
        <v>46419</v>
      </c>
      <c r="AO168" s="13">
        <f t="shared" si="152"/>
        <v>28</v>
      </c>
      <c r="AP168" s="15">
        <f t="shared" si="137"/>
        <v>0.10587136029541787</v>
      </c>
      <c r="AQ168">
        <f t="shared" si="138"/>
        <v>3557</v>
      </c>
      <c r="AR168">
        <f t="shared" si="139"/>
        <v>32</v>
      </c>
      <c r="AS168" s="20">
        <v>0.1</v>
      </c>
      <c r="AT168" s="14">
        <f t="shared" si="140"/>
        <v>113824</v>
      </c>
      <c r="AU168" s="14">
        <f t="shared" si="141"/>
        <v>11382</v>
      </c>
      <c r="AV168" s="14">
        <f t="shared" si="142"/>
        <v>0</v>
      </c>
      <c r="AW168" s="13">
        <f t="shared" si="143"/>
        <v>11025</v>
      </c>
      <c r="AX168" s="13">
        <f t="shared" si="144"/>
        <v>0</v>
      </c>
      <c r="AY168" s="13">
        <f t="shared" si="153"/>
        <v>0</v>
      </c>
      <c r="BN168" s="13"/>
      <c r="BO168" s="19">
        <f t="shared" si="156"/>
        <v>46419</v>
      </c>
      <c r="BP168">
        <f t="shared" si="145"/>
        <v>13</v>
      </c>
      <c r="BQ168">
        <v>149</v>
      </c>
      <c r="BR168" s="16">
        <f t="shared" si="154"/>
        <v>77221.04406692708</v>
      </c>
      <c r="BS168" s="16">
        <f t="shared" si="146"/>
        <v>73213.73743342061</v>
      </c>
      <c r="BT168" s="14">
        <f t="shared" si="147"/>
        <v>4007.3066335064655</v>
      </c>
      <c r="BU168" s="14">
        <f t="shared" si="155"/>
        <v>2331170.242670469</v>
      </c>
      <c r="BV168" s="13"/>
      <c r="BW168" s="19">
        <f t="shared" si="158"/>
        <v>46204</v>
      </c>
      <c r="BX168">
        <f t="shared" si="148"/>
        <v>13</v>
      </c>
      <c r="BY168">
        <v>149</v>
      </c>
      <c r="BZ168" s="16">
        <f t="shared" si="159"/>
        <v>0</v>
      </c>
      <c r="CA168" s="16">
        <f t="shared" si="149"/>
        <v>0</v>
      </c>
      <c r="CB168" s="14">
        <f t="shared" si="150"/>
        <v>0</v>
      </c>
      <c r="CC168" s="14">
        <f t="shared" si="157"/>
        <v>0</v>
      </c>
      <c r="CD168" s="13"/>
    </row>
    <row r="169" spans="36:82" ht="13.5">
      <c r="AJ169">
        <v>150</v>
      </c>
      <c r="AK169">
        <f t="shared" si="134"/>
        <v>13</v>
      </c>
      <c r="AL169">
        <f t="shared" si="135"/>
        <v>13</v>
      </c>
      <c r="AM169">
        <f t="shared" si="136"/>
        <v>12</v>
      </c>
      <c r="AN169" s="19">
        <f t="shared" si="151"/>
        <v>46447</v>
      </c>
      <c r="AO169" s="13">
        <f t="shared" si="152"/>
        <v>31</v>
      </c>
      <c r="AP169" s="15">
        <f t="shared" si="137"/>
        <v>0.12460965415301395</v>
      </c>
      <c r="AQ169">
        <f t="shared" si="138"/>
        <v>4635</v>
      </c>
      <c r="AR169">
        <f t="shared" si="139"/>
        <v>32</v>
      </c>
      <c r="AS169" s="20">
        <v>0.1</v>
      </c>
      <c r="AT169" s="14">
        <f t="shared" si="140"/>
        <v>148320</v>
      </c>
      <c r="AU169" s="14">
        <f t="shared" si="141"/>
        <v>14832</v>
      </c>
      <c r="AV169" s="14">
        <f t="shared" si="142"/>
        <v>0</v>
      </c>
      <c r="AW169" s="13">
        <f t="shared" si="143"/>
        <v>0</v>
      </c>
      <c r="AX169" s="13">
        <f t="shared" si="144"/>
        <v>0</v>
      </c>
      <c r="AY169" s="13">
        <f t="shared" si="153"/>
        <v>0</v>
      </c>
      <c r="BN169" s="13"/>
      <c r="BO169" s="19">
        <f t="shared" si="156"/>
        <v>46447</v>
      </c>
      <c r="BP169">
        <f t="shared" si="145"/>
        <v>13</v>
      </c>
      <c r="BQ169">
        <v>150</v>
      </c>
      <c r="BR169" s="16">
        <f t="shared" si="154"/>
        <v>77221.04406692706</v>
      </c>
      <c r="BS169" s="16">
        <f t="shared" si="146"/>
        <v>73335.76032914297</v>
      </c>
      <c r="BT169" s="14">
        <f t="shared" si="147"/>
        <v>3885.2837377840974</v>
      </c>
      <c r="BU169" s="14">
        <f t="shared" si="155"/>
        <v>2257834.482341326</v>
      </c>
      <c r="BV169" s="13"/>
      <c r="BW169" s="19">
        <f t="shared" si="158"/>
        <v>46235</v>
      </c>
      <c r="BX169">
        <f t="shared" si="148"/>
        <v>13</v>
      </c>
      <c r="BY169">
        <v>150</v>
      </c>
      <c r="BZ169" s="16">
        <f t="shared" si="159"/>
        <v>0</v>
      </c>
      <c r="CA169" s="16">
        <f t="shared" si="149"/>
        <v>0</v>
      </c>
      <c r="CB169" s="14">
        <f t="shared" si="150"/>
        <v>0</v>
      </c>
      <c r="CC169" s="14">
        <f t="shared" si="157"/>
        <v>0</v>
      </c>
      <c r="CD169" s="13"/>
    </row>
    <row r="170" spans="36:82" ht="13.5">
      <c r="AJ170">
        <v>151</v>
      </c>
      <c r="AK170">
        <f t="shared" si="134"/>
        <v>13</v>
      </c>
      <c r="AL170">
        <f t="shared" si="135"/>
        <v>13</v>
      </c>
      <c r="AM170">
        <f t="shared" si="136"/>
        <v>13</v>
      </c>
      <c r="AN170" s="19">
        <f t="shared" si="151"/>
        <v>46478</v>
      </c>
      <c r="AO170" s="13">
        <f t="shared" si="152"/>
        <v>30</v>
      </c>
      <c r="AP170" s="15">
        <f t="shared" si="137"/>
        <v>0.14428486270348984</v>
      </c>
      <c r="AQ170">
        <f t="shared" si="138"/>
        <v>5194</v>
      </c>
      <c r="AR170">
        <f t="shared" si="139"/>
        <v>32</v>
      </c>
      <c r="AS170" s="20">
        <v>0.1</v>
      </c>
      <c r="AT170" s="14">
        <f t="shared" si="140"/>
        <v>166208</v>
      </c>
      <c r="AU170" s="14">
        <f t="shared" si="141"/>
        <v>16620</v>
      </c>
      <c r="AV170" s="14">
        <f t="shared" si="142"/>
        <v>38500</v>
      </c>
      <c r="AW170" s="13">
        <f t="shared" si="143"/>
        <v>0</v>
      </c>
      <c r="AX170" s="13">
        <f t="shared" si="144"/>
        <v>0</v>
      </c>
      <c r="AY170" s="13">
        <f t="shared" si="153"/>
        <v>70000</v>
      </c>
      <c r="BN170" s="13"/>
      <c r="BO170" s="19">
        <f t="shared" si="156"/>
        <v>46478</v>
      </c>
      <c r="BP170">
        <f t="shared" si="145"/>
        <v>13</v>
      </c>
      <c r="BQ170">
        <v>151</v>
      </c>
      <c r="BR170" s="16">
        <f t="shared" si="154"/>
        <v>77221.04406692708</v>
      </c>
      <c r="BS170" s="16">
        <f t="shared" si="146"/>
        <v>73457.98659635821</v>
      </c>
      <c r="BT170" s="14">
        <f t="shared" si="147"/>
        <v>3763.0574705688605</v>
      </c>
      <c r="BU170" s="14">
        <f t="shared" si="155"/>
        <v>2184376.495744968</v>
      </c>
      <c r="BV170" s="13"/>
      <c r="BW170" s="19">
        <f t="shared" si="158"/>
        <v>46266</v>
      </c>
      <c r="BX170">
        <f t="shared" si="148"/>
        <v>13</v>
      </c>
      <c r="BY170">
        <v>151</v>
      </c>
      <c r="BZ170" s="16">
        <f t="shared" si="159"/>
        <v>0</v>
      </c>
      <c r="CA170" s="16">
        <f t="shared" si="149"/>
        <v>0</v>
      </c>
      <c r="CB170" s="14">
        <f t="shared" si="150"/>
        <v>0</v>
      </c>
      <c r="CC170" s="14">
        <f t="shared" si="157"/>
        <v>0</v>
      </c>
      <c r="CD170" s="13"/>
    </row>
    <row r="171" spans="36:82" ht="13.5">
      <c r="AJ171">
        <v>152</v>
      </c>
      <c r="AK171">
        <f t="shared" si="134"/>
        <v>13</v>
      </c>
      <c r="AL171">
        <f t="shared" si="135"/>
        <v>13</v>
      </c>
      <c r="AM171">
        <f t="shared" si="136"/>
        <v>13</v>
      </c>
      <c r="AN171" s="19">
        <f t="shared" si="151"/>
        <v>46508</v>
      </c>
      <c r="AO171" s="13">
        <f t="shared" si="152"/>
        <v>31</v>
      </c>
      <c r="AP171" s="15">
        <f t="shared" si="137"/>
        <v>0.15365400963228784</v>
      </c>
      <c r="AQ171">
        <f t="shared" si="138"/>
        <v>5715</v>
      </c>
      <c r="AR171">
        <f t="shared" si="139"/>
        <v>32</v>
      </c>
      <c r="AS171" s="20">
        <v>0.1</v>
      </c>
      <c r="AT171" s="14">
        <f t="shared" si="140"/>
        <v>182880</v>
      </c>
      <c r="AU171" s="14">
        <f t="shared" si="141"/>
        <v>18288</v>
      </c>
      <c r="AV171" s="14">
        <f t="shared" si="142"/>
        <v>0</v>
      </c>
      <c r="AW171" s="13">
        <f t="shared" si="143"/>
        <v>0</v>
      </c>
      <c r="AX171" s="13">
        <f t="shared" si="144"/>
        <v>0</v>
      </c>
      <c r="AY171" s="13">
        <f t="shared" si="153"/>
        <v>0</v>
      </c>
      <c r="BN171" s="13"/>
      <c r="BO171" s="19">
        <f t="shared" si="156"/>
        <v>46508</v>
      </c>
      <c r="BP171">
        <f t="shared" si="145"/>
        <v>13</v>
      </c>
      <c r="BQ171">
        <v>152</v>
      </c>
      <c r="BR171" s="16">
        <f t="shared" si="154"/>
        <v>77221.04406692708</v>
      </c>
      <c r="BS171" s="16">
        <f t="shared" si="146"/>
        <v>73580.41657401882</v>
      </c>
      <c r="BT171" s="14">
        <f t="shared" si="147"/>
        <v>3640.627492908263</v>
      </c>
      <c r="BU171" s="14">
        <f t="shared" si="155"/>
        <v>2110796.079170949</v>
      </c>
      <c r="BV171" s="13"/>
      <c r="BW171" s="19">
        <f t="shared" si="158"/>
        <v>46296</v>
      </c>
      <c r="BX171">
        <f t="shared" si="148"/>
        <v>13</v>
      </c>
      <c r="BY171">
        <v>152</v>
      </c>
      <c r="BZ171" s="16">
        <f t="shared" si="159"/>
        <v>0</v>
      </c>
      <c r="CA171" s="16">
        <f t="shared" si="149"/>
        <v>0</v>
      </c>
      <c r="CB171" s="14">
        <f t="shared" si="150"/>
        <v>0</v>
      </c>
      <c r="CC171" s="14">
        <f t="shared" si="157"/>
        <v>0</v>
      </c>
      <c r="CD171" s="13"/>
    </row>
    <row r="172" spans="36:82" ht="13.5">
      <c r="AJ172">
        <v>153</v>
      </c>
      <c r="AK172">
        <f t="shared" si="134"/>
        <v>13</v>
      </c>
      <c r="AL172">
        <f t="shared" si="135"/>
        <v>13</v>
      </c>
      <c r="AM172">
        <f t="shared" si="136"/>
        <v>13</v>
      </c>
      <c r="AN172" s="19">
        <f t="shared" si="151"/>
        <v>46539</v>
      </c>
      <c r="AO172" s="13">
        <f t="shared" si="152"/>
        <v>30</v>
      </c>
      <c r="AP172" s="15">
        <f t="shared" si="137"/>
        <v>0.14428486270348984</v>
      </c>
      <c r="AQ172">
        <f t="shared" si="138"/>
        <v>5194</v>
      </c>
      <c r="AR172">
        <f t="shared" si="139"/>
        <v>32</v>
      </c>
      <c r="AS172" s="20">
        <v>0.1</v>
      </c>
      <c r="AT172" s="14">
        <f t="shared" si="140"/>
        <v>166208</v>
      </c>
      <c r="AU172" s="14">
        <f t="shared" si="141"/>
        <v>16620</v>
      </c>
      <c r="AV172" s="14">
        <f t="shared" si="142"/>
        <v>0</v>
      </c>
      <c r="AW172" s="13">
        <f t="shared" si="143"/>
        <v>0</v>
      </c>
      <c r="AX172" s="13">
        <f t="shared" si="144"/>
        <v>0</v>
      </c>
      <c r="AY172" s="13">
        <f t="shared" si="153"/>
        <v>0</v>
      </c>
      <c r="BN172" s="13"/>
      <c r="BO172" s="19">
        <f t="shared" si="156"/>
        <v>46539</v>
      </c>
      <c r="BP172">
        <f t="shared" si="145"/>
        <v>13</v>
      </c>
      <c r="BQ172">
        <v>153</v>
      </c>
      <c r="BR172" s="16">
        <f t="shared" si="154"/>
        <v>77221.04406692709</v>
      </c>
      <c r="BS172" s="16">
        <f t="shared" si="146"/>
        <v>73703.05060164219</v>
      </c>
      <c r="BT172" s="14">
        <f t="shared" si="147"/>
        <v>3517.993465284899</v>
      </c>
      <c r="BU172" s="14">
        <f t="shared" si="155"/>
        <v>2037093.0285693067</v>
      </c>
      <c r="BV172" s="13"/>
      <c r="BW172" s="19">
        <f t="shared" si="158"/>
        <v>46327</v>
      </c>
      <c r="BX172">
        <f t="shared" si="148"/>
        <v>13</v>
      </c>
      <c r="BY172">
        <v>153</v>
      </c>
      <c r="BZ172" s="16">
        <f t="shared" si="159"/>
        <v>0</v>
      </c>
      <c r="CA172" s="16">
        <f t="shared" si="149"/>
        <v>0</v>
      </c>
      <c r="CB172" s="14">
        <f t="shared" si="150"/>
        <v>0</v>
      </c>
      <c r="CC172" s="14">
        <f t="shared" si="157"/>
        <v>0</v>
      </c>
      <c r="CD172" s="13"/>
    </row>
    <row r="173" spans="36:82" ht="13.5">
      <c r="AJ173">
        <v>154</v>
      </c>
      <c r="AK173">
        <f t="shared" si="134"/>
        <v>13</v>
      </c>
      <c r="AL173">
        <f t="shared" si="135"/>
        <v>13</v>
      </c>
      <c r="AM173">
        <f t="shared" si="136"/>
        <v>13</v>
      </c>
      <c r="AN173" s="19">
        <f t="shared" si="151"/>
        <v>46569</v>
      </c>
      <c r="AO173" s="13">
        <f t="shared" si="152"/>
        <v>31</v>
      </c>
      <c r="AP173" s="15">
        <f t="shared" si="137"/>
        <v>0.12460965415301395</v>
      </c>
      <c r="AQ173">
        <f t="shared" si="138"/>
        <v>4635</v>
      </c>
      <c r="AR173">
        <f t="shared" si="139"/>
        <v>32</v>
      </c>
      <c r="AS173" s="20">
        <v>0.1</v>
      </c>
      <c r="AT173" s="14">
        <f t="shared" si="140"/>
        <v>148320</v>
      </c>
      <c r="AU173" s="14">
        <f t="shared" si="141"/>
        <v>14832</v>
      </c>
      <c r="AV173" s="14">
        <f t="shared" si="142"/>
        <v>0</v>
      </c>
      <c r="AW173" s="13">
        <f t="shared" si="143"/>
        <v>9625</v>
      </c>
      <c r="AX173" s="13">
        <f t="shared" si="144"/>
        <v>0</v>
      </c>
      <c r="AY173" s="13">
        <f t="shared" si="153"/>
        <v>0</v>
      </c>
      <c r="BN173" s="13"/>
      <c r="BO173" s="19">
        <f t="shared" si="156"/>
        <v>46569</v>
      </c>
      <c r="BP173">
        <f t="shared" si="145"/>
        <v>13</v>
      </c>
      <c r="BQ173">
        <v>154</v>
      </c>
      <c r="BR173" s="16">
        <f t="shared" si="154"/>
        <v>77221.04406692708</v>
      </c>
      <c r="BS173" s="16">
        <f t="shared" si="146"/>
        <v>73825.88901931158</v>
      </c>
      <c r="BT173" s="14">
        <f t="shared" si="147"/>
        <v>3395.1550476154953</v>
      </c>
      <c r="BU173" s="14">
        <f t="shared" si="155"/>
        <v>1963267.139549995</v>
      </c>
      <c r="BV173" s="13"/>
      <c r="BW173" s="19">
        <f t="shared" si="158"/>
        <v>46357</v>
      </c>
      <c r="BX173">
        <f t="shared" si="148"/>
        <v>13</v>
      </c>
      <c r="BY173">
        <v>154</v>
      </c>
      <c r="BZ173" s="16">
        <f t="shared" si="159"/>
        <v>0</v>
      </c>
      <c r="CA173" s="16">
        <f t="shared" si="149"/>
        <v>0</v>
      </c>
      <c r="CB173" s="14">
        <f t="shared" si="150"/>
        <v>0</v>
      </c>
      <c r="CC173" s="14">
        <f t="shared" si="157"/>
        <v>0</v>
      </c>
      <c r="CD173" s="13"/>
    </row>
    <row r="174" spans="36:82" ht="13.5">
      <c r="AJ174">
        <v>155</v>
      </c>
      <c r="AK174">
        <f t="shared" si="134"/>
        <v>13</v>
      </c>
      <c r="AL174">
        <f t="shared" si="135"/>
        <v>13</v>
      </c>
      <c r="AM174">
        <f t="shared" si="136"/>
        <v>13</v>
      </c>
      <c r="AN174" s="19">
        <f t="shared" si="151"/>
        <v>46600</v>
      </c>
      <c r="AO174" s="13">
        <f t="shared" si="152"/>
        <v>31</v>
      </c>
      <c r="AP174" s="15">
        <f t="shared" si="137"/>
        <v>0.1349157157746918</v>
      </c>
      <c r="AQ174">
        <f t="shared" si="138"/>
        <v>5018</v>
      </c>
      <c r="AR174">
        <f t="shared" si="139"/>
        <v>32</v>
      </c>
      <c r="AS174" s="20">
        <v>0.1</v>
      </c>
      <c r="AT174" s="14">
        <f t="shared" si="140"/>
        <v>160576</v>
      </c>
      <c r="AU174" s="14">
        <f t="shared" si="141"/>
        <v>16057</v>
      </c>
      <c r="AV174" s="14">
        <f t="shared" si="142"/>
        <v>0</v>
      </c>
      <c r="AW174" s="13">
        <f t="shared" si="143"/>
        <v>0</v>
      </c>
      <c r="AX174" s="13">
        <f t="shared" si="144"/>
        <v>0</v>
      </c>
      <c r="AY174" s="13">
        <f t="shared" si="153"/>
        <v>0</v>
      </c>
      <c r="BN174" s="13"/>
      <c r="BO174" s="19">
        <f t="shared" si="156"/>
        <v>46600</v>
      </c>
      <c r="BP174">
        <f t="shared" si="145"/>
        <v>13</v>
      </c>
      <c r="BQ174">
        <v>155</v>
      </c>
      <c r="BR174" s="16">
        <f t="shared" si="154"/>
        <v>77221.04406692708</v>
      </c>
      <c r="BS174" s="16">
        <f t="shared" si="146"/>
        <v>73948.9321676771</v>
      </c>
      <c r="BT174" s="14">
        <f t="shared" si="147"/>
        <v>3272.1118992499755</v>
      </c>
      <c r="BU174" s="14">
        <f t="shared" si="155"/>
        <v>1889318.2073823179</v>
      </c>
      <c r="BV174" s="13"/>
      <c r="BW174" s="19">
        <f t="shared" si="158"/>
        <v>46388</v>
      </c>
      <c r="BX174">
        <f t="shared" si="148"/>
        <v>13</v>
      </c>
      <c r="BY174">
        <v>155</v>
      </c>
      <c r="BZ174" s="16">
        <f t="shared" si="159"/>
        <v>0</v>
      </c>
      <c r="CA174" s="16">
        <f t="shared" si="149"/>
        <v>0</v>
      </c>
      <c r="CB174" s="14">
        <f t="shared" si="150"/>
        <v>0</v>
      </c>
      <c r="CC174" s="14">
        <f t="shared" si="157"/>
        <v>0</v>
      </c>
      <c r="CD174" s="13"/>
    </row>
    <row r="175" spans="36:82" ht="13.5">
      <c r="AJ175">
        <v>156</v>
      </c>
      <c r="AK175">
        <f t="shared" si="134"/>
        <v>13</v>
      </c>
      <c r="AL175">
        <f t="shared" si="135"/>
        <v>13</v>
      </c>
      <c r="AM175">
        <f t="shared" si="136"/>
        <v>13</v>
      </c>
      <c r="AN175" s="19">
        <f t="shared" si="151"/>
        <v>46631</v>
      </c>
      <c r="AO175" s="13">
        <f t="shared" si="152"/>
        <v>30</v>
      </c>
      <c r="AP175" s="15">
        <f t="shared" si="137"/>
        <v>0.12460965415301395</v>
      </c>
      <c r="AQ175">
        <f t="shared" si="138"/>
        <v>4485</v>
      </c>
      <c r="AR175">
        <f t="shared" si="139"/>
        <v>32</v>
      </c>
      <c r="AS175" s="20">
        <v>0.1</v>
      </c>
      <c r="AT175" s="14">
        <f t="shared" si="140"/>
        <v>143520</v>
      </c>
      <c r="AU175" s="14">
        <f t="shared" si="141"/>
        <v>14352</v>
      </c>
      <c r="AV175" s="14">
        <f t="shared" si="142"/>
        <v>0</v>
      </c>
      <c r="AW175" s="13">
        <f t="shared" si="143"/>
        <v>9625</v>
      </c>
      <c r="AX175" s="13">
        <f t="shared" si="144"/>
        <v>0</v>
      </c>
      <c r="AY175" s="13">
        <f t="shared" si="153"/>
        <v>0</v>
      </c>
      <c r="BN175" s="13"/>
      <c r="BO175" s="19">
        <f t="shared" si="156"/>
        <v>46631</v>
      </c>
      <c r="BP175">
        <f t="shared" si="145"/>
        <v>13</v>
      </c>
      <c r="BQ175">
        <v>156</v>
      </c>
      <c r="BR175" s="16">
        <f t="shared" si="154"/>
        <v>77221.04406692709</v>
      </c>
      <c r="BS175" s="16">
        <f t="shared" si="146"/>
        <v>74072.18038795657</v>
      </c>
      <c r="BT175" s="14">
        <f t="shared" si="147"/>
        <v>3148.8636789705133</v>
      </c>
      <c r="BU175" s="14">
        <f t="shared" si="155"/>
        <v>1815246.0269943613</v>
      </c>
      <c r="BV175" s="13"/>
      <c r="BW175" s="19">
        <f t="shared" si="158"/>
        <v>46419</v>
      </c>
      <c r="BX175">
        <f t="shared" si="148"/>
        <v>13</v>
      </c>
      <c r="BY175">
        <v>156</v>
      </c>
      <c r="BZ175" s="16">
        <f t="shared" si="159"/>
        <v>0</v>
      </c>
      <c r="CA175" s="16">
        <f t="shared" si="149"/>
        <v>0</v>
      </c>
      <c r="CB175" s="14">
        <f t="shared" si="150"/>
        <v>0</v>
      </c>
      <c r="CC175" s="14">
        <f t="shared" si="157"/>
        <v>0</v>
      </c>
      <c r="CD175" s="13"/>
    </row>
    <row r="176" spans="36:82" ht="13.5">
      <c r="AJ176">
        <v>157</v>
      </c>
      <c r="AK176">
        <f t="shared" si="134"/>
        <v>14</v>
      </c>
      <c r="AL176">
        <f t="shared" si="135"/>
        <v>14</v>
      </c>
      <c r="AM176">
        <f t="shared" si="136"/>
        <v>13</v>
      </c>
      <c r="AN176" s="19">
        <f t="shared" si="151"/>
        <v>46661</v>
      </c>
      <c r="AO176" s="13">
        <f t="shared" si="152"/>
        <v>31</v>
      </c>
      <c r="AP176" s="15">
        <f t="shared" si="137"/>
        <v>0.11466430468809484</v>
      </c>
      <c r="AQ176">
        <f t="shared" si="138"/>
        <v>4265</v>
      </c>
      <c r="AR176">
        <f t="shared" si="139"/>
        <v>32</v>
      </c>
      <c r="AS176" s="20">
        <v>0.1</v>
      </c>
      <c r="AT176" s="14">
        <f t="shared" si="140"/>
        <v>136480</v>
      </c>
      <c r="AU176" s="14">
        <f t="shared" si="141"/>
        <v>13648</v>
      </c>
      <c r="AV176" s="14">
        <f t="shared" si="142"/>
        <v>0</v>
      </c>
      <c r="AW176" s="13">
        <f t="shared" si="143"/>
        <v>0</v>
      </c>
      <c r="AX176" s="13">
        <f t="shared" si="144"/>
        <v>0</v>
      </c>
      <c r="AY176" s="13">
        <f t="shared" si="153"/>
        <v>0</v>
      </c>
      <c r="BN176" s="13"/>
      <c r="BO176" s="19">
        <f t="shared" si="156"/>
        <v>46661</v>
      </c>
      <c r="BP176">
        <f t="shared" si="145"/>
        <v>14</v>
      </c>
      <c r="BQ176">
        <v>157</v>
      </c>
      <c r="BR176" s="16">
        <f t="shared" si="154"/>
        <v>77221.04406692706</v>
      </c>
      <c r="BS176" s="16">
        <f t="shared" si="146"/>
        <v>74195.63402193648</v>
      </c>
      <c r="BT176" s="14">
        <f t="shared" si="147"/>
        <v>3025.410044990586</v>
      </c>
      <c r="BU176" s="14">
        <f t="shared" si="155"/>
        <v>1741050.3929724249</v>
      </c>
      <c r="BV176" s="13"/>
      <c r="BW176" s="19">
        <f t="shared" si="158"/>
        <v>46447</v>
      </c>
      <c r="BX176">
        <f t="shared" si="148"/>
        <v>14</v>
      </c>
      <c r="BY176">
        <v>157</v>
      </c>
      <c r="BZ176" s="16">
        <f t="shared" si="159"/>
        <v>0</v>
      </c>
      <c r="CA176" s="16">
        <f t="shared" si="149"/>
        <v>0</v>
      </c>
      <c r="CB176" s="14">
        <f t="shared" si="150"/>
        <v>0</v>
      </c>
      <c r="CC176" s="14">
        <f t="shared" si="157"/>
        <v>0</v>
      </c>
      <c r="CD176" s="13"/>
    </row>
    <row r="177" spans="36:82" ht="13.5">
      <c r="AJ177">
        <v>158</v>
      </c>
      <c r="AK177">
        <f t="shared" si="134"/>
        <v>14</v>
      </c>
      <c r="AL177">
        <f t="shared" si="135"/>
        <v>14</v>
      </c>
      <c r="AM177">
        <f t="shared" si="136"/>
        <v>13</v>
      </c>
      <c r="AN177" s="19">
        <f t="shared" si="151"/>
        <v>46692</v>
      </c>
      <c r="AO177" s="13">
        <f t="shared" si="152"/>
        <v>30</v>
      </c>
      <c r="AP177" s="15">
        <f t="shared" si="137"/>
        <v>0.10534200349394078</v>
      </c>
      <c r="AQ177">
        <f t="shared" si="138"/>
        <v>3792</v>
      </c>
      <c r="AR177">
        <f t="shared" si="139"/>
        <v>32</v>
      </c>
      <c r="AS177" s="20">
        <v>0.1</v>
      </c>
      <c r="AT177" s="14">
        <f t="shared" si="140"/>
        <v>121344</v>
      </c>
      <c r="AU177" s="14">
        <f t="shared" si="141"/>
        <v>12134</v>
      </c>
      <c r="AV177" s="14">
        <f t="shared" si="142"/>
        <v>0</v>
      </c>
      <c r="AW177" s="13">
        <f t="shared" si="143"/>
        <v>0</v>
      </c>
      <c r="AX177" s="13">
        <f t="shared" si="144"/>
        <v>11900</v>
      </c>
      <c r="AY177" s="13">
        <f t="shared" si="153"/>
        <v>0</v>
      </c>
      <c r="BN177" s="13"/>
      <c r="BO177" s="19">
        <f t="shared" si="156"/>
        <v>46692</v>
      </c>
      <c r="BP177">
        <f t="shared" si="145"/>
        <v>14</v>
      </c>
      <c r="BQ177">
        <v>158</v>
      </c>
      <c r="BR177" s="16">
        <f t="shared" si="154"/>
        <v>77221.04406692708</v>
      </c>
      <c r="BS177" s="16">
        <f t="shared" si="146"/>
        <v>74319.29341197305</v>
      </c>
      <c r="BT177" s="14">
        <f t="shared" si="147"/>
        <v>2901.750654954025</v>
      </c>
      <c r="BU177" s="14">
        <f t="shared" si="155"/>
        <v>1666731.0995604517</v>
      </c>
      <c r="BV177" s="13"/>
      <c r="BW177" s="19">
        <f t="shared" si="158"/>
        <v>46478</v>
      </c>
      <c r="BX177">
        <f t="shared" si="148"/>
        <v>14</v>
      </c>
      <c r="BY177">
        <v>158</v>
      </c>
      <c r="BZ177" s="16">
        <f t="shared" si="159"/>
        <v>0</v>
      </c>
      <c r="CA177" s="16">
        <f t="shared" si="149"/>
        <v>0</v>
      </c>
      <c r="CB177" s="14">
        <f t="shared" si="150"/>
        <v>0</v>
      </c>
      <c r="CC177" s="14">
        <f t="shared" si="157"/>
        <v>0</v>
      </c>
      <c r="CD177" s="13"/>
    </row>
    <row r="178" spans="36:82" ht="13.5">
      <c r="AJ178">
        <v>159</v>
      </c>
      <c r="AK178">
        <f t="shared" si="134"/>
        <v>14</v>
      </c>
      <c r="AL178">
        <f t="shared" si="135"/>
        <v>14</v>
      </c>
      <c r="AM178">
        <f t="shared" si="136"/>
        <v>13</v>
      </c>
      <c r="AN178" s="19">
        <f t="shared" si="151"/>
        <v>46722</v>
      </c>
      <c r="AO178" s="13">
        <f t="shared" si="152"/>
        <v>31</v>
      </c>
      <c r="AP178" s="15">
        <f t="shared" si="137"/>
        <v>0.08576517098621728</v>
      </c>
      <c r="AQ178">
        <f t="shared" si="138"/>
        <v>3190</v>
      </c>
      <c r="AR178">
        <f t="shared" si="139"/>
        <v>32</v>
      </c>
      <c r="AS178" s="20">
        <v>0.1</v>
      </c>
      <c r="AT178" s="14">
        <f t="shared" si="140"/>
        <v>102080</v>
      </c>
      <c r="AU178" s="14">
        <f t="shared" si="141"/>
        <v>10208</v>
      </c>
      <c r="AV178" s="14">
        <f t="shared" si="142"/>
        <v>0</v>
      </c>
      <c r="AW178" s="13">
        <f t="shared" si="143"/>
        <v>9625</v>
      </c>
      <c r="AX178" s="13">
        <f t="shared" si="144"/>
        <v>0</v>
      </c>
      <c r="AY178" s="13">
        <f t="shared" si="153"/>
        <v>0</v>
      </c>
      <c r="BN178" s="13"/>
      <c r="BO178" s="19">
        <f t="shared" si="156"/>
        <v>46722</v>
      </c>
      <c r="BP178">
        <f t="shared" si="145"/>
        <v>14</v>
      </c>
      <c r="BQ178">
        <v>159</v>
      </c>
      <c r="BR178" s="16">
        <f t="shared" si="154"/>
        <v>77221.04406692708</v>
      </c>
      <c r="BS178" s="16">
        <f t="shared" si="146"/>
        <v>74443.158900993</v>
      </c>
      <c r="BT178" s="14">
        <f t="shared" si="147"/>
        <v>2777.8851659340694</v>
      </c>
      <c r="BU178" s="14">
        <f t="shared" si="155"/>
        <v>1592287.9406594587</v>
      </c>
      <c r="BV178" s="13"/>
      <c r="BW178" s="19">
        <f t="shared" si="158"/>
        <v>46508</v>
      </c>
      <c r="BX178">
        <f t="shared" si="148"/>
        <v>14</v>
      </c>
      <c r="BY178">
        <v>159</v>
      </c>
      <c r="BZ178" s="16">
        <f t="shared" si="159"/>
        <v>0</v>
      </c>
      <c r="CA178" s="16">
        <f t="shared" si="149"/>
        <v>0</v>
      </c>
      <c r="CB178" s="14">
        <f t="shared" si="150"/>
        <v>0</v>
      </c>
      <c r="CC178" s="14">
        <f t="shared" si="157"/>
        <v>0</v>
      </c>
      <c r="CD178" s="13"/>
    </row>
    <row r="179" spans="36:82" ht="13.5">
      <c r="AJ179">
        <v>160</v>
      </c>
      <c r="AK179">
        <f t="shared" si="134"/>
        <v>14</v>
      </c>
      <c r="AL179">
        <f t="shared" si="135"/>
        <v>14</v>
      </c>
      <c r="AM179">
        <f t="shared" si="136"/>
        <v>13</v>
      </c>
      <c r="AN179" s="19">
        <f t="shared" si="151"/>
        <v>46753</v>
      </c>
      <c r="AO179" s="13">
        <f t="shared" si="152"/>
        <v>31</v>
      </c>
      <c r="AP179" s="15">
        <f t="shared" si="137"/>
        <v>0.09601970229978674</v>
      </c>
      <c r="AQ179">
        <f t="shared" si="138"/>
        <v>3571</v>
      </c>
      <c r="AR179">
        <f t="shared" si="139"/>
        <v>32</v>
      </c>
      <c r="AS179" s="20">
        <v>0.1</v>
      </c>
      <c r="AT179" s="14">
        <f t="shared" si="140"/>
        <v>114272</v>
      </c>
      <c r="AU179" s="14">
        <f t="shared" si="141"/>
        <v>11427</v>
      </c>
      <c r="AV179" s="14">
        <f t="shared" si="142"/>
        <v>0</v>
      </c>
      <c r="AW179" s="13">
        <f t="shared" si="143"/>
        <v>0</v>
      </c>
      <c r="AX179" s="13">
        <f t="shared" si="144"/>
        <v>0</v>
      </c>
      <c r="AY179" s="13">
        <f t="shared" si="153"/>
        <v>0</v>
      </c>
      <c r="BN179" s="13"/>
      <c r="BO179" s="19">
        <f t="shared" si="156"/>
        <v>46753</v>
      </c>
      <c r="BP179">
        <f t="shared" si="145"/>
        <v>14</v>
      </c>
      <c r="BQ179">
        <v>160</v>
      </c>
      <c r="BR179" s="16">
        <f t="shared" si="154"/>
        <v>77221.04406692708</v>
      </c>
      <c r="BS179" s="16">
        <f t="shared" si="146"/>
        <v>74567.23083249466</v>
      </c>
      <c r="BT179" s="14">
        <f t="shared" si="147"/>
        <v>2653.813234432415</v>
      </c>
      <c r="BU179" s="14">
        <f t="shared" si="155"/>
        <v>1517720.7098269642</v>
      </c>
      <c r="BV179" s="13"/>
      <c r="BW179" s="19">
        <f t="shared" si="158"/>
        <v>46539</v>
      </c>
      <c r="BX179">
        <f t="shared" si="148"/>
        <v>14</v>
      </c>
      <c r="BY179">
        <v>160</v>
      </c>
      <c r="BZ179" s="16">
        <f t="shared" si="159"/>
        <v>0</v>
      </c>
      <c r="CA179" s="16">
        <f t="shared" si="149"/>
        <v>0</v>
      </c>
      <c r="CB179" s="14">
        <f t="shared" si="150"/>
        <v>0</v>
      </c>
      <c r="CC179" s="14">
        <f t="shared" si="157"/>
        <v>0</v>
      </c>
      <c r="CD179" s="13"/>
    </row>
    <row r="180" spans="36:82" ht="13.5">
      <c r="AJ180">
        <v>161</v>
      </c>
      <c r="AK180">
        <f t="shared" si="134"/>
        <v>14</v>
      </c>
      <c r="AL180">
        <f t="shared" si="135"/>
        <v>14</v>
      </c>
      <c r="AM180">
        <f t="shared" si="136"/>
        <v>13</v>
      </c>
      <c r="AN180" s="19">
        <f t="shared" si="151"/>
        <v>46784</v>
      </c>
      <c r="AO180" s="13">
        <f t="shared" si="152"/>
        <v>29</v>
      </c>
      <c r="AP180" s="15">
        <f t="shared" si="137"/>
        <v>0.10534200349394078</v>
      </c>
      <c r="AQ180">
        <f t="shared" si="138"/>
        <v>3665</v>
      </c>
      <c r="AR180">
        <f t="shared" si="139"/>
        <v>32</v>
      </c>
      <c r="AS180" s="20">
        <v>0.1</v>
      </c>
      <c r="AT180" s="14">
        <f t="shared" si="140"/>
        <v>117280</v>
      </c>
      <c r="AU180" s="14">
        <f t="shared" si="141"/>
        <v>11728</v>
      </c>
      <c r="AV180" s="14">
        <f t="shared" si="142"/>
        <v>0</v>
      </c>
      <c r="AW180" s="13">
        <f t="shared" si="143"/>
        <v>9625</v>
      </c>
      <c r="AX180" s="13">
        <f t="shared" si="144"/>
        <v>0</v>
      </c>
      <c r="AY180" s="13">
        <f t="shared" si="153"/>
        <v>0</v>
      </c>
      <c r="BN180" s="13"/>
      <c r="BO180" s="19">
        <f t="shared" si="156"/>
        <v>46784</v>
      </c>
      <c r="BP180">
        <f t="shared" si="145"/>
        <v>14</v>
      </c>
      <c r="BQ180">
        <v>161</v>
      </c>
      <c r="BR180" s="16">
        <f t="shared" si="154"/>
        <v>77221.04406692709</v>
      </c>
      <c r="BS180" s="16">
        <f t="shared" si="146"/>
        <v>74691.50955054883</v>
      </c>
      <c r="BT180" s="14">
        <f t="shared" si="147"/>
        <v>2529.5345163782567</v>
      </c>
      <c r="BU180" s="14">
        <f t="shared" si="155"/>
        <v>1443029.2002764153</v>
      </c>
      <c r="BV180" s="13"/>
      <c r="BW180" s="19">
        <f t="shared" si="158"/>
        <v>46569</v>
      </c>
      <c r="BX180">
        <f t="shared" si="148"/>
        <v>14</v>
      </c>
      <c r="BY180">
        <v>161</v>
      </c>
      <c r="BZ180" s="16">
        <f t="shared" si="159"/>
        <v>0</v>
      </c>
      <c r="CA180" s="16">
        <f t="shared" si="149"/>
        <v>0</v>
      </c>
      <c r="CB180" s="14">
        <f t="shared" si="150"/>
        <v>0</v>
      </c>
      <c r="CC180" s="14">
        <f t="shared" si="157"/>
        <v>0</v>
      </c>
      <c r="CD180" s="13"/>
    </row>
    <row r="181" spans="36:82" ht="13.5">
      <c r="AJ181">
        <v>162</v>
      </c>
      <c r="AK181">
        <f t="shared" si="134"/>
        <v>14</v>
      </c>
      <c r="AL181">
        <f t="shared" si="135"/>
        <v>14</v>
      </c>
      <c r="AM181">
        <f t="shared" si="136"/>
        <v>13</v>
      </c>
      <c r="AN181" s="19">
        <f t="shared" si="151"/>
        <v>46813</v>
      </c>
      <c r="AO181" s="13">
        <f t="shared" si="152"/>
        <v>31</v>
      </c>
      <c r="AP181" s="15">
        <f t="shared" si="137"/>
        <v>0.12398660588224888</v>
      </c>
      <c r="AQ181">
        <f t="shared" si="138"/>
        <v>4612</v>
      </c>
      <c r="AR181">
        <f t="shared" si="139"/>
        <v>32</v>
      </c>
      <c r="AS181" s="20">
        <v>0.1</v>
      </c>
      <c r="AT181" s="14">
        <f t="shared" si="140"/>
        <v>147584</v>
      </c>
      <c r="AU181" s="14">
        <f t="shared" si="141"/>
        <v>14758</v>
      </c>
      <c r="AV181" s="14">
        <f t="shared" si="142"/>
        <v>0</v>
      </c>
      <c r="AW181" s="13">
        <f t="shared" si="143"/>
        <v>0</v>
      </c>
      <c r="AX181" s="13">
        <f t="shared" si="144"/>
        <v>0</v>
      </c>
      <c r="AY181" s="13">
        <f t="shared" si="153"/>
        <v>0</v>
      </c>
      <c r="BN181" s="13"/>
      <c r="BO181" s="19">
        <f t="shared" si="156"/>
        <v>46813</v>
      </c>
      <c r="BP181">
        <f t="shared" si="145"/>
        <v>14</v>
      </c>
      <c r="BQ181">
        <v>162</v>
      </c>
      <c r="BR181" s="16">
        <f t="shared" si="154"/>
        <v>77221.04406692708</v>
      </c>
      <c r="BS181" s="16">
        <f t="shared" si="146"/>
        <v>74815.99539979974</v>
      </c>
      <c r="BT181" s="14">
        <f t="shared" si="147"/>
        <v>2405.0486671273425</v>
      </c>
      <c r="BU181" s="14">
        <f t="shared" si="155"/>
        <v>1368213.2048766157</v>
      </c>
      <c r="BV181" s="13"/>
      <c r="BW181" s="19">
        <f t="shared" si="158"/>
        <v>46600</v>
      </c>
      <c r="BX181">
        <f t="shared" si="148"/>
        <v>14</v>
      </c>
      <c r="BY181">
        <v>162</v>
      </c>
      <c r="BZ181" s="16">
        <f t="shared" si="159"/>
        <v>0</v>
      </c>
      <c r="CA181" s="16">
        <f t="shared" si="149"/>
        <v>0</v>
      </c>
      <c r="CB181" s="14">
        <f t="shared" si="150"/>
        <v>0</v>
      </c>
      <c r="CC181" s="14">
        <f t="shared" si="157"/>
        <v>0</v>
      </c>
      <c r="CD181" s="13"/>
    </row>
    <row r="182" spans="36:82" ht="13.5">
      <c r="AJ182">
        <v>163</v>
      </c>
      <c r="AK182">
        <f t="shared" si="134"/>
        <v>14</v>
      </c>
      <c r="AL182">
        <f t="shared" si="135"/>
        <v>14</v>
      </c>
      <c r="AM182">
        <f t="shared" si="136"/>
        <v>14</v>
      </c>
      <c r="AN182" s="19">
        <f t="shared" si="151"/>
        <v>46844</v>
      </c>
      <c r="AO182" s="13">
        <f t="shared" si="152"/>
        <v>30</v>
      </c>
      <c r="AP182" s="15">
        <f t="shared" si="137"/>
        <v>0.14356343838997238</v>
      </c>
      <c r="AQ182">
        <f t="shared" si="138"/>
        <v>5168</v>
      </c>
      <c r="AR182">
        <f t="shared" si="139"/>
        <v>32</v>
      </c>
      <c r="AS182" s="20">
        <v>0.1</v>
      </c>
      <c r="AT182" s="14">
        <f t="shared" si="140"/>
        <v>165376</v>
      </c>
      <c r="AU182" s="14">
        <f t="shared" si="141"/>
        <v>16537</v>
      </c>
      <c r="AV182" s="14">
        <f t="shared" si="142"/>
        <v>33600</v>
      </c>
      <c r="AW182" s="13">
        <f t="shared" si="143"/>
        <v>0</v>
      </c>
      <c r="AX182" s="13">
        <f t="shared" si="144"/>
        <v>0</v>
      </c>
      <c r="AY182" s="13">
        <f t="shared" si="153"/>
        <v>70000</v>
      </c>
      <c r="BN182" s="13"/>
      <c r="BO182" s="19">
        <f t="shared" si="156"/>
        <v>46844</v>
      </c>
      <c r="BP182">
        <f t="shared" si="145"/>
        <v>14</v>
      </c>
      <c r="BQ182">
        <v>163</v>
      </c>
      <c r="BR182" s="16">
        <f t="shared" si="154"/>
        <v>77221.04406692708</v>
      </c>
      <c r="BS182" s="16">
        <f t="shared" si="146"/>
        <v>74940.68872546607</v>
      </c>
      <c r="BT182" s="14">
        <f t="shared" si="147"/>
        <v>2280.355341461009</v>
      </c>
      <c r="BU182" s="14">
        <f t="shared" si="155"/>
        <v>1293272.5161511495</v>
      </c>
      <c r="BV182" s="13"/>
      <c r="BW182" s="19">
        <f t="shared" si="158"/>
        <v>46631</v>
      </c>
      <c r="BX182">
        <f t="shared" si="148"/>
        <v>14</v>
      </c>
      <c r="BY182">
        <v>163</v>
      </c>
      <c r="BZ182" s="16">
        <f t="shared" si="159"/>
        <v>0</v>
      </c>
      <c r="CA182" s="16">
        <f t="shared" si="149"/>
        <v>0</v>
      </c>
      <c r="CB182" s="14">
        <f t="shared" si="150"/>
        <v>0</v>
      </c>
      <c r="CC182" s="14">
        <f t="shared" si="157"/>
        <v>0</v>
      </c>
      <c r="CD182" s="13"/>
    </row>
    <row r="183" spans="36:82" ht="13.5">
      <c r="AJ183">
        <v>164</v>
      </c>
      <c r="AK183">
        <f t="shared" si="134"/>
        <v>14</v>
      </c>
      <c r="AL183">
        <f t="shared" si="135"/>
        <v>14</v>
      </c>
      <c r="AM183">
        <f t="shared" si="136"/>
        <v>14</v>
      </c>
      <c r="AN183" s="19">
        <f t="shared" si="151"/>
        <v>46874</v>
      </c>
      <c r="AO183" s="13">
        <f t="shared" si="152"/>
        <v>31</v>
      </c>
      <c r="AP183" s="15">
        <f t="shared" si="137"/>
        <v>0.15288573958412643</v>
      </c>
      <c r="AQ183">
        <f t="shared" si="138"/>
        <v>5687</v>
      </c>
      <c r="AR183">
        <f t="shared" si="139"/>
        <v>32</v>
      </c>
      <c r="AS183" s="20">
        <v>0.1</v>
      </c>
      <c r="AT183" s="14">
        <f t="shared" si="140"/>
        <v>181984</v>
      </c>
      <c r="AU183" s="14">
        <f t="shared" si="141"/>
        <v>18198</v>
      </c>
      <c r="AV183" s="14">
        <f t="shared" si="142"/>
        <v>0</v>
      </c>
      <c r="AW183" s="13">
        <f t="shared" si="143"/>
        <v>0</v>
      </c>
      <c r="AX183" s="13">
        <f t="shared" si="144"/>
        <v>0</v>
      </c>
      <c r="AY183" s="13">
        <f t="shared" si="153"/>
        <v>0</v>
      </c>
      <c r="BN183" s="13"/>
      <c r="BO183" s="19">
        <f t="shared" si="156"/>
        <v>46874</v>
      </c>
      <c r="BP183">
        <f t="shared" si="145"/>
        <v>14</v>
      </c>
      <c r="BQ183">
        <v>164</v>
      </c>
      <c r="BR183" s="16">
        <f t="shared" si="154"/>
        <v>77221.04406692708</v>
      </c>
      <c r="BS183" s="16">
        <f t="shared" si="146"/>
        <v>75065.58987334184</v>
      </c>
      <c r="BT183" s="14">
        <f t="shared" si="147"/>
        <v>2155.4541935852326</v>
      </c>
      <c r="BU183" s="14">
        <f t="shared" si="155"/>
        <v>1218206.9262778077</v>
      </c>
      <c r="BV183" s="13"/>
      <c r="BW183" s="19">
        <f t="shared" si="158"/>
        <v>46661</v>
      </c>
      <c r="BX183">
        <f t="shared" si="148"/>
        <v>14</v>
      </c>
      <c r="BY183">
        <v>164</v>
      </c>
      <c r="BZ183" s="16">
        <f t="shared" si="159"/>
        <v>0</v>
      </c>
      <c r="CA183" s="16">
        <f t="shared" si="149"/>
        <v>0</v>
      </c>
      <c r="CB183" s="14">
        <f t="shared" si="150"/>
        <v>0</v>
      </c>
      <c r="CC183" s="14">
        <f t="shared" si="157"/>
        <v>0</v>
      </c>
      <c r="CD183" s="13"/>
    </row>
    <row r="184" spans="36:82" ht="13.5">
      <c r="AJ184">
        <v>165</v>
      </c>
      <c r="AK184">
        <f t="shared" si="134"/>
        <v>14</v>
      </c>
      <c r="AL184">
        <f t="shared" si="135"/>
        <v>14</v>
      </c>
      <c r="AM184">
        <f t="shared" si="136"/>
        <v>14</v>
      </c>
      <c r="AN184" s="19">
        <f t="shared" si="151"/>
        <v>46905</v>
      </c>
      <c r="AO184" s="13">
        <f t="shared" si="152"/>
        <v>30</v>
      </c>
      <c r="AP184" s="15">
        <f t="shared" si="137"/>
        <v>0.14356343838997238</v>
      </c>
      <c r="AQ184">
        <f t="shared" si="138"/>
        <v>5168</v>
      </c>
      <c r="AR184">
        <f t="shared" si="139"/>
        <v>32</v>
      </c>
      <c r="AS184" s="20">
        <v>0.1</v>
      </c>
      <c r="AT184" s="14">
        <f t="shared" si="140"/>
        <v>165376</v>
      </c>
      <c r="AU184" s="14">
        <f t="shared" si="141"/>
        <v>16537</v>
      </c>
      <c r="AV184" s="14">
        <f t="shared" si="142"/>
        <v>0</v>
      </c>
      <c r="AW184" s="13">
        <f t="shared" si="143"/>
        <v>0</v>
      </c>
      <c r="AX184" s="13">
        <f t="shared" si="144"/>
        <v>0</v>
      </c>
      <c r="AY184" s="13">
        <f t="shared" si="153"/>
        <v>0</v>
      </c>
      <c r="BN184" s="13"/>
      <c r="BO184" s="19">
        <f t="shared" si="156"/>
        <v>46905</v>
      </c>
      <c r="BP184">
        <f t="shared" si="145"/>
        <v>14</v>
      </c>
      <c r="BQ184">
        <v>165</v>
      </c>
      <c r="BR184" s="16">
        <f t="shared" si="154"/>
        <v>77221.04406692709</v>
      </c>
      <c r="BS184" s="16">
        <f t="shared" si="146"/>
        <v>75190.69918979742</v>
      </c>
      <c r="BT184" s="14">
        <f t="shared" si="147"/>
        <v>2030.3448771296626</v>
      </c>
      <c r="BU184" s="14">
        <f t="shared" si="155"/>
        <v>1143016.2270880102</v>
      </c>
      <c r="BV184" s="13"/>
      <c r="BW184" s="19">
        <f t="shared" si="158"/>
        <v>46692</v>
      </c>
      <c r="BX184">
        <f t="shared" si="148"/>
        <v>14</v>
      </c>
      <c r="BY184">
        <v>165</v>
      </c>
      <c r="BZ184" s="16">
        <f t="shared" si="159"/>
        <v>0</v>
      </c>
      <c r="CA184" s="16">
        <f t="shared" si="149"/>
        <v>0</v>
      </c>
      <c r="CB184" s="14">
        <f t="shared" si="150"/>
        <v>0</v>
      </c>
      <c r="CC184" s="14">
        <f t="shared" si="157"/>
        <v>0</v>
      </c>
      <c r="CD184" s="13"/>
    </row>
    <row r="185" spans="36:82" ht="13.5">
      <c r="AJ185">
        <v>166</v>
      </c>
      <c r="AK185">
        <f t="shared" si="134"/>
        <v>14</v>
      </c>
      <c r="AL185">
        <f t="shared" si="135"/>
        <v>14</v>
      </c>
      <c r="AM185">
        <f t="shared" si="136"/>
        <v>14</v>
      </c>
      <c r="AN185" s="19">
        <f t="shared" si="151"/>
        <v>46935</v>
      </c>
      <c r="AO185" s="13">
        <f t="shared" si="152"/>
        <v>31</v>
      </c>
      <c r="AP185" s="15">
        <f t="shared" si="137"/>
        <v>0.12398660588224888</v>
      </c>
      <c r="AQ185">
        <f t="shared" si="138"/>
        <v>4612</v>
      </c>
      <c r="AR185">
        <f t="shared" si="139"/>
        <v>32</v>
      </c>
      <c r="AS185" s="20">
        <v>0.1</v>
      </c>
      <c r="AT185" s="14">
        <f t="shared" si="140"/>
        <v>147584</v>
      </c>
      <c r="AU185" s="14">
        <f t="shared" si="141"/>
        <v>14758</v>
      </c>
      <c r="AV185" s="14">
        <f t="shared" si="142"/>
        <v>0</v>
      </c>
      <c r="AW185" s="13">
        <f t="shared" si="143"/>
        <v>8400</v>
      </c>
      <c r="AX185" s="13">
        <f t="shared" si="144"/>
        <v>0</v>
      </c>
      <c r="AY185" s="13">
        <f t="shared" si="153"/>
        <v>0</v>
      </c>
      <c r="BN185" s="13"/>
      <c r="BO185" s="19">
        <f t="shared" si="156"/>
        <v>46935</v>
      </c>
      <c r="BP185">
        <f t="shared" si="145"/>
        <v>14</v>
      </c>
      <c r="BQ185">
        <v>166</v>
      </c>
      <c r="BR185" s="16">
        <f t="shared" si="154"/>
        <v>77221.04406692708</v>
      </c>
      <c r="BS185" s="16">
        <f t="shared" si="146"/>
        <v>75316.01702178041</v>
      </c>
      <c r="BT185" s="14">
        <f t="shared" si="147"/>
        <v>1905.027045146667</v>
      </c>
      <c r="BU185" s="14">
        <f t="shared" si="155"/>
        <v>1067700.2100662298</v>
      </c>
      <c r="BV185" s="13"/>
      <c r="BW185" s="19">
        <f t="shared" si="158"/>
        <v>46722</v>
      </c>
      <c r="BX185">
        <f t="shared" si="148"/>
        <v>14</v>
      </c>
      <c r="BY185">
        <v>166</v>
      </c>
      <c r="BZ185" s="16">
        <f t="shared" si="159"/>
        <v>0</v>
      </c>
      <c r="CA185" s="16">
        <f t="shared" si="149"/>
        <v>0</v>
      </c>
      <c r="CB185" s="14">
        <f t="shared" si="150"/>
        <v>0</v>
      </c>
      <c r="CC185" s="14">
        <f t="shared" si="157"/>
        <v>0</v>
      </c>
      <c r="CD185" s="13"/>
    </row>
    <row r="186" spans="36:82" ht="13.5">
      <c r="AJ186">
        <v>167</v>
      </c>
      <c r="AK186">
        <f t="shared" si="134"/>
        <v>14</v>
      </c>
      <c r="AL186">
        <f t="shared" si="135"/>
        <v>14</v>
      </c>
      <c r="AM186">
        <f t="shared" si="136"/>
        <v>14</v>
      </c>
      <c r="AN186" s="19">
        <f t="shared" si="151"/>
        <v>46966</v>
      </c>
      <c r="AO186" s="13">
        <f t="shared" si="152"/>
        <v>31</v>
      </c>
      <c r="AP186" s="15">
        <f t="shared" si="137"/>
        <v>0.13424113719581834</v>
      </c>
      <c r="AQ186">
        <f t="shared" si="138"/>
        <v>4993</v>
      </c>
      <c r="AR186">
        <f t="shared" si="139"/>
        <v>32</v>
      </c>
      <c r="AS186" s="20">
        <v>0.1</v>
      </c>
      <c r="AT186" s="14">
        <f t="shared" si="140"/>
        <v>159776</v>
      </c>
      <c r="AU186" s="14">
        <f t="shared" si="141"/>
        <v>15977</v>
      </c>
      <c r="AV186" s="14">
        <f t="shared" si="142"/>
        <v>0</v>
      </c>
      <c r="AW186" s="13">
        <f t="shared" si="143"/>
        <v>0</v>
      </c>
      <c r="AX186" s="13">
        <f t="shared" si="144"/>
        <v>0</v>
      </c>
      <c r="AY186" s="13">
        <f t="shared" si="153"/>
        <v>0</v>
      </c>
      <c r="BN186" s="13"/>
      <c r="BO186" s="19">
        <f t="shared" si="156"/>
        <v>46966</v>
      </c>
      <c r="BP186">
        <f t="shared" si="145"/>
        <v>14</v>
      </c>
      <c r="BQ186">
        <v>167</v>
      </c>
      <c r="BR186" s="16">
        <f t="shared" si="154"/>
        <v>77221.04406692708</v>
      </c>
      <c r="BS186" s="16">
        <f t="shared" si="146"/>
        <v>75441.54371681671</v>
      </c>
      <c r="BT186" s="14">
        <f t="shared" si="147"/>
        <v>1779.5003501103665</v>
      </c>
      <c r="BU186" s="14">
        <f t="shared" si="155"/>
        <v>992258.6663494131</v>
      </c>
      <c r="BV186" s="13"/>
      <c r="BW186" s="19">
        <f t="shared" si="158"/>
        <v>46753</v>
      </c>
      <c r="BX186">
        <f t="shared" si="148"/>
        <v>14</v>
      </c>
      <c r="BY186">
        <v>167</v>
      </c>
      <c r="BZ186" s="16">
        <f t="shared" si="159"/>
        <v>0</v>
      </c>
      <c r="CA186" s="16">
        <f t="shared" si="149"/>
        <v>0</v>
      </c>
      <c r="CB186" s="14">
        <f t="shared" si="150"/>
        <v>0</v>
      </c>
      <c r="CC186" s="14">
        <f t="shared" si="157"/>
        <v>0</v>
      </c>
      <c r="CD186" s="13"/>
    </row>
    <row r="187" spans="36:82" ht="13.5">
      <c r="AJ187">
        <v>168</v>
      </c>
      <c r="AK187">
        <f t="shared" si="134"/>
        <v>14</v>
      </c>
      <c r="AL187">
        <f t="shared" si="135"/>
        <v>14</v>
      </c>
      <c r="AM187">
        <f t="shared" si="136"/>
        <v>14</v>
      </c>
      <c r="AN187" s="19">
        <f t="shared" si="151"/>
        <v>46997</v>
      </c>
      <c r="AO187" s="13">
        <f t="shared" si="152"/>
        <v>30</v>
      </c>
      <c r="AP187" s="15">
        <f t="shared" si="137"/>
        <v>0.12398660588224888</v>
      </c>
      <c r="AQ187">
        <f t="shared" si="138"/>
        <v>4463</v>
      </c>
      <c r="AR187">
        <f t="shared" si="139"/>
        <v>32</v>
      </c>
      <c r="AS187" s="20">
        <v>0.1</v>
      </c>
      <c r="AT187" s="14">
        <f t="shared" si="140"/>
        <v>142816</v>
      </c>
      <c r="AU187" s="14">
        <f t="shared" si="141"/>
        <v>14281</v>
      </c>
      <c r="AV187" s="14">
        <f t="shared" si="142"/>
        <v>0</v>
      </c>
      <c r="AW187" s="13">
        <f t="shared" si="143"/>
        <v>8400</v>
      </c>
      <c r="AX187" s="13">
        <f t="shared" si="144"/>
        <v>0</v>
      </c>
      <c r="AY187" s="13">
        <f t="shared" si="153"/>
        <v>0</v>
      </c>
      <c r="BN187" s="13"/>
      <c r="BO187" s="19">
        <f t="shared" si="156"/>
        <v>46997</v>
      </c>
      <c r="BP187">
        <f t="shared" si="145"/>
        <v>14</v>
      </c>
      <c r="BQ187">
        <v>168</v>
      </c>
      <c r="BR187" s="16">
        <f t="shared" si="154"/>
        <v>77221.04406692708</v>
      </c>
      <c r="BS187" s="16">
        <f t="shared" si="146"/>
        <v>75567.2796230114</v>
      </c>
      <c r="BT187" s="14">
        <f t="shared" si="147"/>
        <v>1653.764443915672</v>
      </c>
      <c r="BU187" s="14">
        <f t="shared" si="155"/>
        <v>916691.3867264017</v>
      </c>
      <c r="BV187" s="13"/>
      <c r="BW187" s="19">
        <f t="shared" si="158"/>
        <v>46784</v>
      </c>
      <c r="BX187">
        <f t="shared" si="148"/>
        <v>14</v>
      </c>
      <c r="BY187">
        <v>168</v>
      </c>
      <c r="BZ187" s="16">
        <f t="shared" si="159"/>
        <v>0</v>
      </c>
      <c r="CA187" s="16">
        <f t="shared" si="149"/>
        <v>0</v>
      </c>
      <c r="CB187" s="14">
        <f t="shared" si="150"/>
        <v>0</v>
      </c>
      <c r="CC187" s="14">
        <f t="shared" si="157"/>
        <v>0</v>
      </c>
      <c r="CD187" s="13"/>
    </row>
    <row r="188" spans="36:82" ht="13.5">
      <c r="AJ188">
        <v>169</v>
      </c>
      <c r="AK188">
        <f t="shared" si="134"/>
        <v>15</v>
      </c>
      <c r="AL188">
        <f t="shared" si="135"/>
        <v>15</v>
      </c>
      <c r="AM188">
        <f t="shared" si="136"/>
        <v>14</v>
      </c>
      <c r="AN188" s="19">
        <f t="shared" si="151"/>
        <v>47027</v>
      </c>
      <c r="AO188" s="13">
        <f t="shared" si="152"/>
        <v>31</v>
      </c>
      <c r="AP188" s="15">
        <f t="shared" si="137"/>
        <v>0.11409098316465437</v>
      </c>
      <c r="AQ188">
        <f t="shared" si="138"/>
        <v>4244</v>
      </c>
      <c r="AR188">
        <f t="shared" si="139"/>
        <v>32</v>
      </c>
      <c r="AS188" s="20">
        <v>0.1</v>
      </c>
      <c r="AT188" s="14">
        <f t="shared" si="140"/>
        <v>135808</v>
      </c>
      <c r="AU188" s="14">
        <f t="shared" si="141"/>
        <v>13580</v>
      </c>
      <c r="AV188" s="14">
        <f t="shared" si="142"/>
        <v>0</v>
      </c>
      <c r="AW188" s="13">
        <f t="shared" si="143"/>
        <v>0</v>
      </c>
      <c r="AX188" s="13">
        <f t="shared" si="144"/>
        <v>0</v>
      </c>
      <c r="AY188" s="13">
        <f t="shared" si="153"/>
        <v>0</v>
      </c>
      <c r="BN188" s="13"/>
      <c r="BO188" s="19">
        <f t="shared" si="156"/>
        <v>47027</v>
      </c>
      <c r="BP188">
        <f t="shared" si="145"/>
        <v>15</v>
      </c>
      <c r="BQ188">
        <v>169</v>
      </c>
      <c r="BR188" s="16">
        <f t="shared" si="154"/>
        <v>77221.04406692708</v>
      </c>
      <c r="BS188" s="16">
        <f t="shared" si="146"/>
        <v>75693.22508904975</v>
      </c>
      <c r="BT188" s="14">
        <f t="shared" si="147"/>
        <v>1527.8189778773194</v>
      </c>
      <c r="BU188" s="14">
        <f t="shared" si="155"/>
        <v>840998.161637352</v>
      </c>
      <c r="BV188" s="13"/>
      <c r="BW188" s="19">
        <f t="shared" si="158"/>
        <v>46813</v>
      </c>
      <c r="BX188">
        <f t="shared" si="148"/>
        <v>15</v>
      </c>
      <c r="BY188">
        <v>169</v>
      </c>
      <c r="BZ188" s="16">
        <f t="shared" si="159"/>
        <v>0</v>
      </c>
      <c r="CA188" s="16">
        <f t="shared" si="149"/>
        <v>0</v>
      </c>
      <c r="CB188" s="14">
        <f t="shared" si="150"/>
        <v>0</v>
      </c>
      <c r="CC188" s="14">
        <f t="shared" si="157"/>
        <v>0</v>
      </c>
      <c r="CD188" s="13"/>
    </row>
    <row r="189" spans="36:82" ht="13.5">
      <c r="AJ189">
        <v>170</v>
      </c>
      <c r="AK189">
        <f t="shared" si="134"/>
        <v>15</v>
      </c>
      <c r="AL189">
        <f t="shared" si="135"/>
        <v>15</v>
      </c>
      <c r="AM189">
        <f t="shared" si="136"/>
        <v>14</v>
      </c>
      <c r="AN189" s="19">
        <f t="shared" si="151"/>
        <v>47058</v>
      </c>
      <c r="AO189" s="13">
        <f t="shared" si="152"/>
        <v>30</v>
      </c>
      <c r="AP189" s="15">
        <f t="shared" si="137"/>
        <v>0.10481529347647107</v>
      </c>
      <c r="AQ189">
        <f t="shared" si="138"/>
        <v>3773</v>
      </c>
      <c r="AR189">
        <f t="shared" si="139"/>
        <v>32</v>
      </c>
      <c r="AS189" s="20">
        <v>0.1</v>
      </c>
      <c r="AT189" s="14">
        <f t="shared" si="140"/>
        <v>120736</v>
      </c>
      <c r="AU189" s="14">
        <f t="shared" si="141"/>
        <v>12073</v>
      </c>
      <c r="AV189" s="14">
        <f t="shared" si="142"/>
        <v>0</v>
      </c>
      <c r="AW189" s="13">
        <f t="shared" si="143"/>
        <v>0</v>
      </c>
      <c r="AX189" s="13">
        <f t="shared" si="144"/>
        <v>11900</v>
      </c>
      <c r="AY189" s="13">
        <f t="shared" si="153"/>
        <v>0</v>
      </c>
      <c r="BN189" s="13"/>
      <c r="BO189" s="19">
        <f t="shared" si="156"/>
        <v>47058</v>
      </c>
      <c r="BP189">
        <f t="shared" si="145"/>
        <v>15</v>
      </c>
      <c r="BQ189">
        <v>170</v>
      </c>
      <c r="BR189" s="16">
        <f t="shared" si="154"/>
        <v>77221.04406692708</v>
      </c>
      <c r="BS189" s="16">
        <f t="shared" si="146"/>
        <v>75819.38046419817</v>
      </c>
      <c r="BT189" s="14">
        <f t="shared" si="147"/>
        <v>1401.663602728903</v>
      </c>
      <c r="BU189" s="14">
        <f t="shared" si="155"/>
        <v>765178.7811731538</v>
      </c>
      <c r="BV189" s="13"/>
      <c r="BW189" s="19">
        <f t="shared" si="158"/>
        <v>46844</v>
      </c>
      <c r="BX189">
        <f t="shared" si="148"/>
        <v>15</v>
      </c>
      <c r="BY189">
        <v>170</v>
      </c>
      <c r="BZ189" s="16">
        <f t="shared" si="159"/>
        <v>0</v>
      </c>
      <c r="CA189" s="16">
        <f t="shared" si="149"/>
        <v>0</v>
      </c>
      <c r="CB189" s="14">
        <f t="shared" si="150"/>
        <v>0</v>
      </c>
      <c r="CC189" s="14">
        <f t="shared" si="157"/>
        <v>0</v>
      </c>
      <c r="CD189" s="13"/>
    </row>
    <row r="190" spans="36:82" ht="13.5">
      <c r="AJ190">
        <v>171</v>
      </c>
      <c r="AK190">
        <f t="shared" si="134"/>
        <v>15</v>
      </c>
      <c r="AL190">
        <f t="shared" si="135"/>
        <v>15</v>
      </c>
      <c r="AM190">
        <f t="shared" si="136"/>
        <v>14</v>
      </c>
      <c r="AN190" s="19">
        <f t="shared" si="151"/>
        <v>47088</v>
      </c>
      <c r="AO190" s="13">
        <f t="shared" si="152"/>
        <v>31</v>
      </c>
      <c r="AP190" s="15">
        <f t="shared" si="137"/>
        <v>0.08533634513128618</v>
      </c>
      <c r="AQ190">
        <f t="shared" si="138"/>
        <v>3174</v>
      </c>
      <c r="AR190">
        <f t="shared" si="139"/>
        <v>32</v>
      </c>
      <c r="AS190" s="20">
        <v>0.1</v>
      </c>
      <c r="AT190" s="14">
        <f t="shared" si="140"/>
        <v>101568</v>
      </c>
      <c r="AU190" s="14">
        <f t="shared" si="141"/>
        <v>10156</v>
      </c>
      <c r="AV190" s="14">
        <f t="shared" si="142"/>
        <v>0</v>
      </c>
      <c r="AW190" s="13">
        <f t="shared" si="143"/>
        <v>8400</v>
      </c>
      <c r="AX190" s="13">
        <f t="shared" si="144"/>
        <v>0</v>
      </c>
      <c r="AY190" s="13">
        <f t="shared" si="153"/>
        <v>0</v>
      </c>
      <c r="BN190" s="13"/>
      <c r="BO190" s="19">
        <f t="shared" si="156"/>
        <v>47088</v>
      </c>
      <c r="BP190">
        <f t="shared" si="145"/>
        <v>15</v>
      </c>
      <c r="BQ190">
        <v>171</v>
      </c>
      <c r="BR190" s="16">
        <f t="shared" si="154"/>
        <v>77221.04406692708</v>
      </c>
      <c r="BS190" s="16">
        <f t="shared" si="146"/>
        <v>75945.74609830517</v>
      </c>
      <c r="BT190" s="14">
        <f t="shared" si="147"/>
        <v>1275.2979686219062</v>
      </c>
      <c r="BU190" s="14">
        <f t="shared" si="155"/>
        <v>689233.0350748486</v>
      </c>
      <c r="BV190" s="13"/>
      <c r="BW190" s="19">
        <f t="shared" si="158"/>
        <v>46874</v>
      </c>
      <c r="BX190">
        <f t="shared" si="148"/>
        <v>15</v>
      </c>
      <c r="BY190">
        <v>171</v>
      </c>
      <c r="BZ190" s="16">
        <f t="shared" si="159"/>
        <v>0</v>
      </c>
      <c r="CA190" s="16">
        <f t="shared" si="149"/>
        <v>0</v>
      </c>
      <c r="CB190" s="14">
        <f t="shared" si="150"/>
        <v>0</v>
      </c>
      <c r="CC190" s="14">
        <f t="shared" si="157"/>
        <v>0</v>
      </c>
      <c r="CD190" s="13"/>
    </row>
    <row r="191" spans="36:82" ht="13.5">
      <c r="AJ191">
        <v>172</v>
      </c>
      <c r="AK191">
        <f t="shared" si="134"/>
        <v>15</v>
      </c>
      <c r="AL191">
        <f t="shared" si="135"/>
        <v>15</v>
      </c>
      <c r="AM191">
        <f t="shared" si="136"/>
        <v>14</v>
      </c>
      <c r="AN191" s="19">
        <f t="shared" si="151"/>
        <v>47119</v>
      </c>
      <c r="AO191" s="13">
        <f t="shared" si="152"/>
        <v>31</v>
      </c>
      <c r="AP191" s="15">
        <f t="shared" si="137"/>
        <v>0.0955396037882878</v>
      </c>
      <c r="AQ191">
        <f t="shared" si="138"/>
        <v>3554</v>
      </c>
      <c r="AR191">
        <f t="shared" si="139"/>
        <v>32</v>
      </c>
      <c r="AS191" s="20">
        <v>0.1</v>
      </c>
      <c r="AT191" s="14">
        <f t="shared" si="140"/>
        <v>113728</v>
      </c>
      <c r="AU191" s="14">
        <f t="shared" si="141"/>
        <v>11372</v>
      </c>
      <c r="AV191" s="14">
        <f t="shared" si="142"/>
        <v>0</v>
      </c>
      <c r="AW191" s="13">
        <f t="shared" si="143"/>
        <v>0</v>
      </c>
      <c r="AX191" s="13">
        <f t="shared" si="144"/>
        <v>0</v>
      </c>
      <c r="AY191" s="13">
        <f t="shared" si="153"/>
        <v>0</v>
      </c>
      <c r="BN191" s="13"/>
      <c r="BO191" s="19">
        <f t="shared" si="156"/>
        <v>47119</v>
      </c>
      <c r="BP191">
        <f t="shared" si="145"/>
        <v>15</v>
      </c>
      <c r="BQ191">
        <v>172</v>
      </c>
      <c r="BR191" s="16">
        <f t="shared" si="154"/>
        <v>77221.04406692709</v>
      </c>
      <c r="BS191" s="16">
        <f t="shared" si="146"/>
        <v>76072.32234180236</v>
      </c>
      <c r="BT191" s="14">
        <f t="shared" si="147"/>
        <v>1148.7217251247307</v>
      </c>
      <c r="BU191" s="14">
        <f t="shared" si="155"/>
        <v>613160.7127330462</v>
      </c>
      <c r="BV191" s="13"/>
      <c r="BW191" s="19">
        <f t="shared" si="158"/>
        <v>46905</v>
      </c>
      <c r="BX191">
        <f t="shared" si="148"/>
        <v>15</v>
      </c>
      <c r="BY191">
        <v>172</v>
      </c>
      <c r="BZ191" s="16">
        <f t="shared" si="159"/>
        <v>0</v>
      </c>
      <c r="CA191" s="16">
        <f t="shared" si="149"/>
        <v>0</v>
      </c>
      <c r="CB191" s="14">
        <f t="shared" si="150"/>
        <v>0</v>
      </c>
      <c r="CC191" s="14">
        <f t="shared" si="157"/>
        <v>0</v>
      </c>
      <c r="CD191" s="13"/>
    </row>
    <row r="192" spans="36:82" ht="13.5">
      <c r="AJ192">
        <v>173</v>
      </c>
      <c r="AK192">
        <f t="shared" si="134"/>
        <v>15</v>
      </c>
      <c r="AL192">
        <f t="shared" si="135"/>
        <v>15</v>
      </c>
      <c r="AM192">
        <f t="shared" si="136"/>
        <v>14</v>
      </c>
      <c r="AN192" s="19">
        <f t="shared" si="151"/>
        <v>47150</v>
      </c>
      <c r="AO192" s="13">
        <f t="shared" si="152"/>
        <v>28</v>
      </c>
      <c r="AP192" s="15">
        <f t="shared" si="137"/>
        <v>0.10481529347647107</v>
      </c>
      <c r="AQ192">
        <f t="shared" si="138"/>
        <v>3521</v>
      </c>
      <c r="AR192">
        <f t="shared" si="139"/>
        <v>32</v>
      </c>
      <c r="AS192" s="20">
        <v>0.1</v>
      </c>
      <c r="AT192" s="14">
        <f t="shared" si="140"/>
        <v>112672</v>
      </c>
      <c r="AU192" s="14">
        <f t="shared" si="141"/>
        <v>11267</v>
      </c>
      <c r="AV192" s="14">
        <f t="shared" si="142"/>
        <v>0</v>
      </c>
      <c r="AW192" s="13">
        <f t="shared" si="143"/>
        <v>8400</v>
      </c>
      <c r="AX192" s="13">
        <f t="shared" si="144"/>
        <v>0</v>
      </c>
      <c r="AY192" s="13">
        <f t="shared" si="153"/>
        <v>0</v>
      </c>
      <c r="BN192" s="13"/>
      <c r="BO192" s="19">
        <f t="shared" si="156"/>
        <v>47150</v>
      </c>
      <c r="BP192">
        <f t="shared" si="145"/>
        <v>15</v>
      </c>
      <c r="BQ192">
        <v>173</v>
      </c>
      <c r="BR192" s="16">
        <f t="shared" si="154"/>
        <v>77221.04406692708</v>
      </c>
      <c r="BS192" s="16">
        <f t="shared" si="146"/>
        <v>76199.10954570535</v>
      </c>
      <c r="BT192" s="14">
        <f t="shared" si="147"/>
        <v>1021.934521221727</v>
      </c>
      <c r="BU192" s="14">
        <f t="shared" si="155"/>
        <v>536961.6031873408</v>
      </c>
      <c r="BV192" s="13"/>
      <c r="BW192" s="19">
        <f t="shared" si="158"/>
        <v>46935</v>
      </c>
      <c r="BX192">
        <f t="shared" si="148"/>
        <v>15</v>
      </c>
      <c r="BY192">
        <v>173</v>
      </c>
      <c r="BZ192" s="16">
        <f t="shared" si="159"/>
        <v>0</v>
      </c>
      <c r="CA192" s="16">
        <f t="shared" si="149"/>
        <v>0</v>
      </c>
      <c r="CB192" s="14">
        <f t="shared" si="150"/>
        <v>0</v>
      </c>
      <c r="CC192" s="14">
        <f t="shared" si="157"/>
        <v>0</v>
      </c>
      <c r="CD192" s="13"/>
    </row>
    <row r="193" spans="36:82" ht="13.5">
      <c r="AJ193">
        <v>174</v>
      </c>
      <c r="AK193">
        <f t="shared" si="134"/>
        <v>15</v>
      </c>
      <c r="AL193">
        <f t="shared" si="135"/>
        <v>15</v>
      </c>
      <c r="AM193">
        <f t="shared" si="136"/>
        <v>14</v>
      </c>
      <c r="AN193" s="19">
        <f t="shared" si="151"/>
        <v>47178</v>
      </c>
      <c r="AO193" s="13">
        <f t="shared" si="152"/>
        <v>31</v>
      </c>
      <c r="AP193" s="15">
        <f t="shared" si="137"/>
        <v>0.12336667285283764</v>
      </c>
      <c r="AQ193">
        <f t="shared" si="138"/>
        <v>4589</v>
      </c>
      <c r="AR193">
        <f t="shared" si="139"/>
        <v>32</v>
      </c>
      <c r="AS193" s="20">
        <v>0.1</v>
      </c>
      <c r="AT193" s="14">
        <f t="shared" si="140"/>
        <v>146848</v>
      </c>
      <c r="AU193" s="14">
        <f t="shared" si="141"/>
        <v>14684</v>
      </c>
      <c r="AV193" s="14">
        <f t="shared" si="142"/>
        <v>0</v>
      </c>
      <c r="AW193" s="13">
        <f t="shared" si="143"/>
        <v>0</v>
      </c>
      <c r="AX193" s="13">
        <f t="shared" si="144"/>
        <v>0</v>
      </c>
      <c r="AY193" s="13">
        <f t="shared" si="153"/>
        <v>0</v>
      </c>
      <c r="BN193" s="13"/>
      <c r="BO193" s="19">
        <f t="shared" si="156"/>
        <v>47178</v>
      </c>
      <c r="BP193">
        <f t="shared" si="145"/>
        <v>15</v>
      </c>
      <c r="BQ193">
        <v>174</v>
      </c>
      <c r="BR193" s="16">
        <f t="shared" si="154"/>
        <v>77221.04406692708</v>
      </c>
      <c r="BS193" s="16">
        <f t="shared" si="146"/>
        <v>76326.10806161485</v>
      </c>
      <c r="BT193" s="14">
        <f t="shared" si="147"/>
        <v>894.936005312218</v>
      </c>
      <c r="BU193" s="14">
        <f t="shared" si="155"/>
        <v>460635.4951257259</v>
      </c>
      <c r="BV193" s="13"/>
      <c r="BW193" s="19">
        <f t="shared" si="158"/>
        <v>46966</v>
      </c>
      <c r="BX193">
        <f t="shared" si="148"/>
        <v>15</v>
      </c>
      <c r="BY193">
        <v>174</v>
      </c>
      <c r="BZ193" s="16">
        <f t="shared" si="159"/>
        <v>0</v>
      </c>
      <c r="CA193" s="16">
        <f t="shared" si="149"/>
        <v>0</v>
      </c>
      <c r="CB193" s="14">
        <f t="shared" si="150"/>
        <v>0</v>
      </c>
      <c r="CC193" s="14">
        <f t="shared" si="157"/>
        <v>0</v>
      </c>
      <c r="CD193" s="13"/>
    </row>
    <row r="194" spans="36:82" ht="13.5">
      <c r="AJ194">
        <v>175</v>
      </c>
      <c r="AK194">
        <f t="shared" si="134"/>
        <v>15</v>
      </c>
      <c r="AL194">
        <f t="shared" si="135"/>
        <v>15</v>
      </c>
      <c r="AM194">
        <f t="shared" si="136"/>
        <v>15</v>
      </c>
      <c r="AN194" s="19">
        <f t="shared" si="151"/>
        <v>47209</v>
      </c>
      <c r="AO194" s="13">
        <f t="shared" si="152"/>
        <v>30</v>
      </c>
      <c r="AP194" s="15">
        <f t="shared" si="137"/>
        <v>0.14284562119802252</v>
      </c>
      <c r="AQ194">
        <f t="shared" si="138"/>
        <v>5142</v>
      </c>
      <c r="AR194">
        <f t="shared" si="139"/>
        <v>32</v>
      </c>
      <c r="AS194" s="20">
        <v>0.1</v>
      </c>
      <c r="AT194" s="14">
        <f t="shared" si="140"/>
        <v>164544</v>
      </c>
      <c r="AU194" s="14">
        <f t="shared" si="141"/>
        <v>16454</v>
      </c>
      <c r="AV194" s="14">
        <f t="shared" si="142"/>
        <v>29300</v>
      </c>
      <c r="AW194" s="13">
        <f t="shared" si="143"/>
        <v>0</v>
      </c>
      <c r="AX194" s="13">
        <f t="shared" si="144"/>
        <v>0</v>
      </c>
      <c r="AY194" s="13">
        <f t="shared" si="153"/>
        <v>70000</v>
      </c>
      <c r="BN194" s="13"/>
      <c r="BO194" s="19">
        <f t="shared" si="156"/>
        <v>47209</v>
      </c>
      <c r="BP194">
        <f t="shared" si="145"/>
        <v>15</v>
      </c>
      <c r="BQ194">
        <v>175</v>
      </c>
      <c r="BR194" s="16">
        <f t="shared" si="154"/>
        <v>77221.04406692706</v>
      </c>
      <c r="BS194" s="16">
        <f t="shared" si="146"/>
        <v>76453.31824171754</v>
      </c>
      <c r="BT194" s="14">
        <f t="shared" si="147"/>
        <v>767.7258252095268</v>
      </c>
      <c r="BU194" s="14">
        <f t="shared" si="155"/>
        <v>384182.1768840084</v>
      </c>
      <c r="BV194" s="13"/>
      <c r="BW194" s="19">
        <f t="shared" si="158"/>
        <v>46997</v>
      </c>
      <c r="BX194">
        <f t="shared" si="148"/>
        <v>15</v>
      </c>
      <c r="BY194">
        <v>175</v>
      </c>
      <c r="BZ194" s="16">
        <f t="shared" si="159"/>
        <v>0</v>
      </c>
      <c r="CA194" s="16">
        <f t="shared" si="149"/>
        <v>0</v>
      </c>
      <c r="CB194" s="14">
        <f t="shared" si="150"/>
        <v>0</v>
      </c>
      <c r="CC194" s="14">
        <f t="shared" si="157"/>
        <v>0</v>
      </c>
      <c r="CD194" s="13"/>
    </row>
    <row r="195" spans="36:82" ht="13.5">
      <c r="AJ195">
        <v>176</v>
      </c>
      <c r="AK195">
        <f t="shared" si="134"/>
        <v>15</v>
      </c>
      <c r="AL195">
        <f t="shared" si="135"/>
        <v>15</v>
      </c>
      <c r="AM195">
        <f t="shared" si="136"/>
        <v>15</v>
      </c>
      <c r="AN195" s="19">
        <f t="shared" si="151"/>
        <v>47239</v>
      </c>
      <c r="AO195" s="13">
        <f t="shared" si="152"/>
        <v>31</v>
      </c>
      <c r="AP195" s="15">
        <f t="shared" si="137"/>
        <v>0.15212131088620579</v>
      </c>
      <c r="AQ195">
        <f t="shared" si="138"/>
        <v>5658</v>
      </c>
      <c r="AR195">
        <f t="shared" si="139"/>
        <v>32</v>
      </c>
      <c r="AS195" s="20">
        <v>0.1</v>
      </c>
      <c r="AT195" s="14">
        <f t="shared" si="140"/>
        <v>181056</v>
      </c>
      <c r="AU195" s="14">
        <f t="shared" si="141"/>
        <v>18105</v>
      </c>
      <c r="AV195" s="14">
        <f t="shared" si="142"/>
        <v>0</v>
      </c>
      <c r="AW195" s="13">
        <f t="shared" si="143"/>
        <v>0</v>
      </c>
      <c r="AX195" s="13">
        <f t="shared" si="144"/>
        <v>0</v>
      </c>
      <c r="AY195" s="13">
        <f t="shared" si="153"/>
        <v>0</v>
      </c>
      <c r="BN195" s="13"/>
      <c r="BO195" s="19">
        <f t="shared" si="156"/>
        <v>47239</v>
      </c>
      <c r="BP195">
        <f t="shared" si="145"/>
        <v>15</v>
      </c>
      <c r="BQ195">
        <v>176</v>
      </c>
      <c r="BR195" s="16">
        <f t="shared" si="154"/>
        <v>77221.04406692709</v>
      </c>
      <c r="BS195" s="16">
        <f t="shared" si="146"/>
        <v>76580.74043878709</v>
      </c>
      <c r="BT195" s="14">
        <f t="shared" si="147"/>
        <v>640.3036281399974</v>
      </c>
      <c r="BU195" s="14">
        <f t="shared" si="155"/>
        <v>307601.4364452213</v>
      </c>
      <c r="BV195" s="13"/>
      <c r="BW195" s="19">
        <f t="shared" si="158"/>
        <v>47027</v>
      </c>
      <c r="BX195">
        <f t="shared" si="148"/>
        <v>15</v>
      </c>
      <c r="BY195">
        <v>176</v>
      </c>
      <c r="BZ195" s="16">
        <f t="shared" si="159"/>
        <v>0</v>
      </c>
      <c r="CA195" s="16">
        <f t="shared" si="149"/>
        <v>0</v>
      </c>
      <c r="CB195" s="14">
        <f t="shared" si="150"/>
        <v>0</v>
      </c>
      <c r="CC195" s="14">
        <f t="shared" si="157"/>
        <v>0</v>
      </c>
      <c r="CD195" s="13"/>
    </row>
    <row r="196" spans="36:82" ht="13.5">
      <c r="AJ196">
        <v>177</v>
      </c>
      <c r="AK196">
        <f t="shared" si="134"/>
        <v>15</v>
      </c>
      <c r="AL196">
        <f t="shared" si="135"/>
        <v>15</v>
      </c>
      <c r="AM196">
        <f t="shared" si="136"/>
        <v>15</v>
      </c>
      <c r="AN196" s="19">
        <f t="shared" si="151"/>
        <v>47270</v>
      </c>
      <c r="AO196" s="13">
        <f t="shared" si="152"/>
        <v>30</v>
      </c>
      <c r="AP196" s="15">
        <f t="shared" si="137"/>
        <v>0.14284562119802252</v>
      </c>
      <c r="AQ196">
        <f t="shared" si="138"/>
        <v>5142</v>
      </c>
      <c r="AR196">
        <f t="shared" si="139"/>
        <v>32</v>
      </c>
      <c r="AS196" s="20">
        <v>0.1</v>
      </c>
      <c r="AT196" s="14">
        <f t="shared" si="140"/>
        <v>164544</v>
      </c>
      <c r="AU196" s="14">
        <f t="shared" si="141"/>
        <v>16454</v>
      </c>
      <c r="AV196" s="14">
        <f t="shared" si="142"/>
        <v>0</v>
      </c>
      <c r="AW196" s="13">
        <f t="shared" si="143"/>
        <v>0</v>
      </c>
      <c r="AX196" s="13">
        <f t="shared" si="144"/>
        <v>0</v>
      </c>
      <c r="AY196" s="13">
        <f t="shared" si="153"/>
        <v>0</v>
      </c>
      <c r="BN196" s="13"/>
      <c r="BO196" s="19">
        <f t="shared" si="156"/>
        <v>47270</v>
      </c>
      <c r="BP196">
        <f t="shared" si="145"/>
        <v>15</v>
      </c>
      <c r="BQ196">
        <v>177</v>
      </c>
      <c r="BR196" s="16">
        <f t="shared" si="154"/>
        <v>77221.04406692708</v>
      </c>
      <c r="BS196" s="16">
        <f t="shared" si="146"/>
        <v>76708.37500618506</v>
      </c>
      <c r="BT196" s="14">
        <f t="shared" si="147"/>
        <v>512.6690607420189</v>
      </c>
      <c r="BU196" s="14">
        <f t="shared" si="155"/>
        <v>230893.06143903625</v>
      </c>
      <c r="BV196" s="13"/>
      <c r="BW196" s="19">
        <f t="shared" si="158"/>
        <v>47058</v>
      </c>
      <c r="BX196">
        <f t="shared" si="148"/>
        <v>15</v>
      </c>
      <c r="BY196">
        <v>177</v>
      </c>
      <c r="BZ196" s="16">
        <f t="shared" si="159"/>
        <v>0</v>
      </c>
      <c r="CA196" s="16">
        <f t="shared" si="149"/>
        <v>0</v>
      </c>
      <c r="CB196" s="14">
        <f t="shared" si="150"/>
        <v>0</v>
      </c>
      <c r="CC196" s="14">
        <f t="shared" si="157"/>
        <v>0</v>
      </c>
      <c r="CD196" s="13"/>
    </row>
    <row r="197" spans="36:82" ht="13.5">
      <c r="AJ197">
        <v>178</v>
      </c>
      <c r="AK197">
        <f t="shared" si="134"/>
        <v>15</v>
      </c>
      <c r="AL197">
        <f t="shared" si="135"/>
        <v>15</v>
      </c>
      <c r="AM197">
        <f t="shared" si="136"/>
        <v>15</v>
      </c>
      <c r="AN197" s="19">
        <f t="shared" si="151"/>
        <v>47300</v>
      </c>
      <c r="AO197" s="13">
        <f t="shared" si="152"/>
        <v>31</v>
      </c>
      <c r="AP197" s="15">
        <f t="shared" si="137"/>
        <v>0.12336667285283764</v>
      </c>
      <c r="AQ197">
        <f t="shared" si="138"/>
        <v>4589</v>
      </c>
      <c r="AR197">
        <f t="shared" si="139"/>
        <v>32</v>
      </c>
      <c r="AS197" s="20">
        <v>0.1</v>
      </c>
      <c r="AT197" s="14">
        <f t="shared" si="140"/>
        <v>146848</v>
      </c>
      <c r="AU197" s="14">
        <f t="shared" si="141"/>
        <v>14684</v>
      </c>
      <c r="AV197" s="14">
        <f t="shared" si="142"/>
        <v>0</v>
      </c>
      <c r="AW197" s="13">
        <f t="shared" si="143"/>
        <v>7325</v>
      </c>
      <c r="AX197" s="13">
        <f t="shared" si="144"/>
        <v>0</v>
      </c>
      <c r="AY197" s="13">
        <f t="shared" si="153"/>
        <v>0</v>
      </c>
      <c r="BN197" s="13"/>
      <c r="BO197" s="19">
        <f t="shared" si="156"/>
        <v>47300</v>
      </c>
      <c r="BP197">
        <f t="shared" si="145"/>
        <v>15</v>
      </c>
      <c r="BQ197">
        <v>178</v>
      </c>
      <c r="BR197" s="16">
        <f t="shared" si="154"/>
        <v>77221.04406692708</v>
      </c>
      <c r="BS197" s="16">
        <f t="shared" si="146"/>
        <v>76836.22229786203</v>
      </c>
      <c r="BT197" s="14">
        <f t="shared" si="147"/>
        <v>384.8217690650438</v>
      </c>
      <c r="BU197" s="14">
        <f t="shared" si="155"/>
        <v>154056.83914117422</v>
      </c>
      <c r="BV197" s="13"/>
      <c r="BW197" s="19">
        <f t="shared" si="158"/>
        <v>47088</v>
      </c>
      <c r="BX197">
        <f t="shared" si="148"/>
        <v>15</v>
      </c>
      <c r="BY197">
        <v>178</v>
      </c>
      <c r="BZ197" s="16">
        <f t="shared" si="159"/>
        <v>0</v>
      </c>
      <c r="CA197" s="16">
        <f t="shared" si="149"/>
        <v>0</v>
      </c>
      <c r="CB197" s="14">
        <f t="shared" si="150"/>
        <v>0</v>
      </c>
      <c r="CC197" s="14">
        <f t="shared" si="157"/>
        <v>0</v>
      </c>
      <c r="CD197" s="13"/>
    </row>
    <row r="198" spans="36:82" ht="13.5">
      <c r="AJ198">
        <v>179</v>
      </c>
      <c r="AK198">
        <f t="shared" si="134"/>
        <v>15</v>
      </c>
      <c r="AL198">
        <f t="shared" si="135"/>
        <v>15</v>
      </c>
      <c r="AM198">
        <f t="shared" si="136"/>
        <v>15</v>
      </c>
      <c r="AN198" s="19">
        <f t="shared" si="151"/>
        <v>47331</v>
      </c>
      <c r="AO198" s="13">
        <f t="shared" si="152"/>
        <v>31</v>
      </c>
      <c r="AP198" s="15">
        <f t="shared" si="137"/>
        <v>0.13356993150983926</v>
      </c>
      <c r="AQ198">
        <f t="shared" si="138"/>
        <v>4968</v>
      </c>
      <c r="AR198">
        <f t="shared" si="139"/>
        <v>32</v>
      </c>
      <c r="AS198" s="20">
        <v>0.1</v>
      </c>
      <c r="AT198" s="14">
        <f t="shared" si="140"/>
        <v>158976</v>
      </c>
      <c r="AU198" s="14">
        <f t="shared" si="141"/>
        <v>15897</v>
      </c>
      <c r="AV198" s="14">
        <f t="shared" si="142"/>
        <v>0</v>
      </c>
      <c r="AW198" s="13">
        <f t="shared" si="143"/>
        <v>0</v>
      </c>
      <c r="AX198" s="13">
        <f t="shared" si="144"/>
        <v>0</v>
      </c>
      <c r="AY198" s="13">
        <f t="shared" si="153"/>
        <v>0</v>
      </c>
      <c r="BN198" s="13"/>
      <c r="BO198" s="19">
        <f t="shared" si="156"/>
        <v>47331</v>
      </c>
      <c r="BP198">
        <f t="shared" si="145"/>
        <v>15</v>
      </c>
      <c r="BQ198">
        <v>179</v>
      </c>
      <c r="BR198" s="16">
        <f t="shared" si="154"/>
        <v>77221.04406692708</v>
      </c>
      <c r="BS198" s="16">
        <f t="shared" si="146"/>
        <v>76964.28266835847</v>
      </c>
      <c r="BT198" s="14">
        <f t="shared" si="147"/>
        <v>256.76139856860704</v>
      </c>
      <c r="BU198" s="14">
        <f t="shared" si="155"/>
        <v>77092.55647281575</v>
      </c>
      <c r="BV198" s="13"/>
      <c r="BW198" s="19">
        <f t="shared" si="158"/>
        <v>47119</v>
      </c>
      <c r="BX198">
        <f t="shared" si="148"/>
        <v>15</v>
      </c>
      <c r="BY198">
        <v>179</v>
      </c>
      <c r="BZ198" s="16">
        <f t="shared" si="159"/>
        <v>0</v>
      </c>
      <c r="CA198" s="16">
        <f t="shared" si="149"/>
        <v>0</v>
      </c>
      <c r="CB198" s="14">
        <f t="shared" si="150"/>
        <v>0</v>
      </c>
      <c r="CC198" s="14">
        <f t="shared" si="157"/>
        <v>0</v>
      </c>
      <c r="CD198" s="13"/>
    </row>
    <row r="199" spans="36:82" ht="13.5">
      <c r="AJ199">
        <v>180</v>
      </c>
      <c r="AK199">
        <f t="shared" si="134"/>
        <v>15</v>
      </c>
      <c r="AL199">
        <f t="shared" si="135"/>
        <v>15</v>
      </c>
      <c r="AM199">
        <f t="shared" si="136"/>
        <v>15</v>
      </c>
      <c r="AN199" s="19">
        <f t="shared" si="151"/>
        <v>47362</v>
      </c>
      <c r="AO199" s="13">
        <f t="shared" si="152"/>
        <v>30</v>
      </c>
      <c r="AP199" s="15">
        <f t="shared" si="137"/>
        <v>0.12336667285283764</v>
      </c>
      <c r="AQ199">
        <f t="shared" si="138"/>
        <v>4441</v>
      </c>
      <c r="AR199">
        <f t="shared" si="139"/>
        <v>32</v>
      </c>
      <c r="AS199" s="20">
        <v>0.1</v>
      </c>
      <c r="AT199" s="14">
        <f t="shared" si="140"/>
        <v>142112</v>
      </c>
      <c r="AU199" s="14">
        <f t="shared" si="141"/>
        <v>14211</v>
      </c>
      <c r="AV199" s="14">
        <f t="shared" si="142"/>
        <v>0</v>
      </c>
      <c r="AW199" s="13">
        <f t="shared" si="143"/>
        <v>7325</v>
      </c>
      <c r="AX199" s="13">
        <f t="shared" si="144"/>
        <v>0</v>
      </c>
      <c r="AY199" s="13">
        <f t="shared" si="153"/>
        <v>0</v>
      </c>
      <c r="BN199" s="13"/>
      <c r="BO199" s="19">
        <f t="shared" si="156"/>
        <v>47362</v>
      </c>
      <c r="BP199">
        <f t="shared" si="145"/>
        <v>15</v>
      </c>
      <c r="BQ199">
        <v>180</v>
      </c>
      <c r="BR199" s="16">
        <f t="shared" si="154"/>
        <v>77221.04406692708</v>
      </c>
      <c r="BS199" s="16">
        <f t="shared" si="146"/>
        <v>77092.55647280574</v>
      </c>
      <c r="BT199" s="14">
        <f t="shared" si="147"/>
        <v>128.4875941213429</v>
      </c>
      <c r="BU199" s="14">
        <f t="shared" si="155"/>
        <v>1.0011717677116394E-08</v>
      </c>
      <c r="BV199" s="13"/>
      <c r="BW199" s="19">
        <f t="shared" si="158"/>
        <v>47150</v>
      </c>
      <c r="BX199">
        <f t="shared" si="148"/>
        <v>15</v>
      </c>
      <c r="BY199">
        <v>180</v>
      </c>
      <c r="BZ199" s="16">
        <f t="shared" si="159"/>
        <v>0</v>
      </c>
      <c r="CA199" s="16">
        <f t="shared" si="149"/>
        <v>0</v>
      </c>
      <c r="CB199" s="14">
        <f t="shared" si="150"/>
        <v>0</v>
      </c>
      <c r="CC199" s="14">
        <f t="shared" si="157"/>
        <v>0</v>
      </c>
      <c r="CD199" s="13"/>
    </row>
    <row r="200" spans="36:82" ht="13.5">
      <c r="AJ200">
        <v>181</v>
      </c>
      <c r="AK200">
        <f t="shared" si="134"/>
        <v>16</v>
      </c>
      <c r="AL200">
        <f t="shared" si="135"/>
        <v>16</v>
      </c>
      <c r="AM200">
        <f t="shared" si="136"/>
        <v>15</v>
      </c>
      <c r="AN200" s="19">
        <f t="shared" si="151"/>
        <v>47392</v>
      </c>
      <c r="AO200" s="13">
        <f t="shared" si="152"/>
        <v>31</v>
      </c>
      <c r="AP200" s="15">
        <f t="shared" si="137"/>
        <v>0.11352052824883109</v>
      </c>
      <c r="AQ200">
        <f t="shared" si="138"/>
        <v>4222</v>
      </c>
      <c r="AR200">
        <f t="shared" si="139"/>
        <v>32</v>
      </c>
      <c r="AS200" s="20">
        <v>0.1</v>
      </c>
      <c r="AT200" s="14">
        <f t="shared" si="140"/>
        <v>135104</v>
      </c>
      <c r="AU200" s="14">
        <f t="shared" si="141"/>
        <v>13510</v>
      </c>
      <c r="AV200" s="14">
        <f t="shared" si="142"/>
        <v>0</v>
      </c>
      <c r="AW200" s="13">
        <f t="shared" si="143"/>
        <v>0</v>
      </c>
      <c r="AX200" s="13">
        <f t="shared" si="144"/>
        <v>0</v>
      </c>
      <c r="AY200" s="13">
        <f t="shared" si="153"/>
        <v>0</v>
      </c>
      <c r="BN200" s="13"/>
      <c r="BO200" s="19">
        <f t="shared" si="156"/>
        <v>47392</v>
      </c>
      <c r="BP200">
        <f t="shared" si="145"/>
        <v>16</v>
      </c>
      <c r="BQ200">
        <v>181</v>
      </c>
      <c r="BR200" s="16">
        <f t="shared" si="154"/>
        <v>0</v>
      </c>
      <c r="BS200" s="16">
        <f t="shared" si="146"/>
        <v>0</v>
      </c>
      <c r="BT200" s="14">
        <f t="shared" si="147"/>
        <v>0</v>
      </c>
      <c r="BU200" s="14">
        <f t="shared" si="155"/>
        <v>1.0011717677116394E-08</v>
      </c>
      <c r="BV200" s="13"/>
      <c r="BW200" s="19">
        <f t="shared" si="158"/>
        <v>47178</v>
      </c>
      <c r="BX200">
        <f t="shared" si="148"/>
        <v>16</v>
      </c>
      <c r="BY200">
        <v>181</v>
      </c>
      <c r="BZ200" s="16">
        <f t="shared" si="159"/>
        <v>0</v>
      </c>
      <c r="CA200" s="16">
        <f t="shared" si="149"/>
        <v>0</v>
      </c>
      <c r="CB200" s="14">
        <f t="shared" si="150"/>
        <v>0</v>
      </c>
      <c r="CC200" s="14">
        <f t="shared" si="157"/>
        <v>0</v>
      </c>
      <c r="CD200" s="13"/>
    </row>
    <row r="201" spans="36:82" ht="13.5">
      <c r="AJ201">
        <v>182</v>
      </c>
      <c r="AK201">
        <f t="shared" si="134"/>
        <v>16</v>
      </c>
      <c r="AL201">
        <f t="shared" si="135"/>
        <v>16</v>
      </c>
      <c r="AM201">
        <f t="shared" si="136"/>
        <v>15</v>
      </c>
      <c r="AN201" s="19">
        <f t="shared" si="151"/>
        <v>47423</v>
      </c>
      <c r="AO201" s="13">
        <f t="shared" si="152"/>
        <v>30</v>
      </c>
      <c r="AP201" s="15">
        <f t="shared" si="137"/>
        <v>0.10429121700908871</v>
      </c>
      <c r="AQ201">
        <f t="shared" si="138"/>
        <v>3754</v>
      </c>
      <c r="AR201">
        <f t="shared" si="139"/>
        <v>32</v>
      </c>
      <c r="AS201" s="20">
        <v>0.1</v>
      </c>
      <c r="AT201" s="14">
        <f t="shared" si="140"/>
        <v>120128</v>
      </c>
      <c r="AU201" s="14">
        <f t="shared" si="141"/>
        <v>12012</v>
      </c>
      <c r="AV201" s="14">
        <f t="shared" si="142"/>
        <v>0</v>
      </c>
      <c r="AW201" s="13">
        <f t="shared" si="143"/>
        <v>0</v>
      </c>
      <c r="AX201" s="13">
        <f t="shared" si="144"/>
        <v>11800</v>
      </c>
      <c r="AY201" s="13">
        <f t="shared" si="153"/>
        <v>0</v>
      </c>
      <c r="BN201" s="13"/>
      <c r="BO201" s="19">
        <f t="shared" si="156"/>
        <v>47423</v>
      </c>
      <c r="BP201">
        <f t="shared" si="145"/>
        <v>16</v>
      </c>
      <c r="BQ201">
        <v>182</v>
      </c>
      <c r="BR201" s="16">
        <f t="shared" si="154"/>
        <v>0</v>
      </c>
      <c r="BS201" s="16">
        <f t="shared" si="146"/>
        <v>0</v>
      </c>
      <c r="BT201" s="14">
        <f t="shared" si="147"/>
        <v>0</v>
      </c>
      <c r="BU201" s="14">
        <f t="shared" si="155"/>
        <v>1.0011717677116394E-08</v>
      </c>
      <c r="BV201" s="13"/>
      <c r="BW201" s="19">
        <f t="shared" si="158"/>
        <v>47209</v>
      </c>
      <c r="BX201">
        <f t="shared" si="148"/>
        <v>16</v>
      </c>
      <c r="BY201">
        <v>182</v>
      </c>
      <c r="BZ201" s="16">
        <f t="shared" si="159"/>
        <v>0</v>
      </c>
      <c r="CA201" s="16">
        <f t="shared" si="149"/>
        <v>0</v>
      </c>
      <c r="CB201" s="14">
        <f t="shared" si="150"/>
        <v>0</v>
      </c>
      <c r="CC201" s="14">
        <f t="shared" si="157"/>
        <v>0</v>
      </c>
      <c r="CD201" s="13"/>
    </row>
    <row r="202" spans="36:82" ht="13.5">
      <c r="AJ202">
        <v>183</v>
      </c>
      <c r="AK202">
        <f t="shared" si="134"/>
        <v>16</v>
      </c>
      <c r="AL202">
        <f t="shared" si="135"/>
        <v>16</v>
      </c>
      <c r="AM202">
        <f t="shared" si="136"/>
        <v>15</v>
      </c>
      <c r="AN202" s="19">
        <f t="shared" si="151"/>
        <v>47453</v>
      </c>
      <c r="AO202" s="13">
        <f t="shared" si="152"/>
        <v>31</v>
      </c>
      <c r="AP202" s="15">
        <f t="shared" si="137"/>
        <v>0.08490966340562975</v>
      </c>
      <c r="AQ202">
        <f t="shared" si="138"/>
        <v>3158</v>
      </c>
      <c r="AR202">
        <f t="shared" si="139"/>
        <v>32</v>
      </c>
      <c r="AS202" s="20">
        <v>0.1</v>
      </c>
      <c r="AT202" s="14">
        <f t="shared" si="140"/>
        <v>101056</v>
      </c>
      <c r="AU202" s="14">
        <f t="shared" si="141"/>
        <v>10105</v>
      </c>
      <c r="AV202" s="14">
        <f t="shared" si="142"/>
        <v>0</v>
      </c>
      <c r="AW202" s="13">
        <f t="shared" si="143"/>
        <v>7325</v>
      </c>
      <c r="AX202" s="13">
        <f t="shared" si="144"/>
        <v>0</v>
      </c>
      <c r="AY202" s="13">
        <f t="shared" si="153"/>
        <v>0</v>
      </c>
      <c r="BN202" s="13"/>
      <c r="BO202" s="19">
        <f t="shared" si="156"/>
        <v>47453</v>
      </c>
      <c r="BP202">
        <f t="shared" si="145"/>
        <v>16</v>
      </c>
      <c r="BQ202">
        <v>183</v>
      </c>
      <c r="BR202" s="16">
        <f t="shared" si="154"/>
        <v>0</v>
      </c>
      <c r="BS202" s="16">
        <f t="shared" si="146"/>
        <v>0</v>
      </c>
      <c r="BT202" s="14">
        <f t="shared" si="147"/>
        <v>0</v>
      </c>
      <c r="BU202" s="14">
        <f t="shared" si="155"/>
        <v>1.0011717677116394E-08</v>
      </c>
      <c r="BV202" s="13"/>
      <c r="BW202" s="19">
        <f t="shared" si="158"/>
        <v>47239</v>
      </c>
      <c r="BX202">
        <f t="shared" si="148"/>
        <v>16</v>
      </c>
      <c r="BY202">
        <v>183</v>
      </c>
      <c r="BZ202" s="16">
        <f t="shared" si="159"/>
        <v>0</v>
      </c>
      <c r="CA202" s="16">
        <f t="shared" si="149"/>
        <v>0</v>
      </c>
      <c r="CB202" s="14">
        <f t="shared" si="150"/>
        <v>0</v>
      </c>
      <c r="CC202" s="14">
        <f t="shared" si="157"/>
        <v>0</v>
      </c>
      <c r="CD202" s="13"/>
    </row>
    <row r="203" spans="36:82" ht="13.5">
      <c r="AJ203">
        <v>184</v>
      </c>
      <c r="AK203">
        <f t="shared" si="134"/>
        <v>16</v>
      </c>
      <c r="AL203">
        <f t="shared" si="135"/>
        <v>16</v>
      </c>
      <c r="AM203">
        <f t="shared" si="136"/>
        <v>15</v>
      </c>
      <c r="AN203" s="19">
        <f t="shared" si="151"/>
        <v>47484</v>
      </c>
      <c r="AO203" s="13">
        <f t="shared" si="152"/>
        <v>31</v>
      </c>
      <c r="AP203" s="15">
        <f t="shared" si="137"/>
        <v>0.09506190576934635</v>
      </c>
      <c r="AQ203">
        <f t="shared" si="138"/>
        <v>3536</v>
      </c>
      <c r="AR203">
        <f t="shared" si="139"/>
        <v>32</v>
      </c>
      <c r="AS203" s="20">
        <v>0.1</v>
      </c>
      <c r="AT203" s="14">
        <f t="shared" si="140"/>
        <v>113152</v>
      </c>
      <c r="AU203" s="14">
        <f t="shared" si="141"/>
        <v>11315</v>
      </c>
      <c r="AV203" s="14">
        <f t="shared" si="142"/>
        <v>0</v>
      </c>
      <c r="AW203" s="13">
        <f t="shared" si="143"/>
        <v>0</v>
      </c>
      <c r="AX203" s="13">
        <f t="shared" si="144"/>
        <v>0</v>
      </c>
      <c r="AY203" s="13">
        <f t="shared" si="153"/>
        <v>0</v>
      </c>
      <c r="BN203" s="13"/>
      <c r="BO203" s="19">
        <f t="shared" si="156"/>
        <v>47484</v>
      </c>
      <c r="BP203">
        <f t="shared" si="145"/>
        <v>16</v>
      </c>
      <c r="BQ203">
        <v>184</v>
      </c>
      <c r="BR203" s="16">
        <f t="shared" si="154"/>
        <v>0</v>
      </c>
      <c r="BS203" s="16">
        <f t="shared" si="146"/>
        <v>0</v>
      </c>
      <c r="BT203" s="14">
        <f t="shared" si="147"/>
        <v>0</v>
      </c>
      <c r="BU203" s="14">
        <f t="shared" si="155"/>
        <v>1.0011717677116394E-08</v>
      </c>
      <c r="BV203" s="13"/>
      <c r="BW203" s="19">
        <f t="shared" si="158"/>
        <v>47270</v>
      </c>
      <c r="BX203">
        <f t="shared" si="148"/>
        <v>16</v>
      </c>
      <c r="BY203">
        <v>184</v>
      </c>
      <c r="BZ203" s="16">
        <f t="shared" si="159"/>
        <v>0</v>
      </c>
      <c r="CA203" s="16">
        <f t="shared" si="149"/>
        <v>0</v>
      </c>
      <c r="CB203" s="14">
        <f t="shared" si="150"/>
        <v>0</v>
      </c>
      <c r="CC203" s="14">
        <f t="shared" si="157"/>
        <v>0</v>
      </c>
      <c r="CD203" s="13"/>
    </row>
    <row r="204" spans="36:82" ht="13.5">
      <c r="AJ204">
        <v>185</v>
      </c>
      <c r="AK204">
        <f t="shared" si="134"/>
        <v>16</v>
      </c>
      <c r="AL204">
        <f t="shared" si="135"/>
        <v>16</v>
      </c>
      <c r="AM204">
        <f t="shared" si="136"/>
        <v>15</v>
      </c>
      <c r="AN204" s="19">
        <f t="shared" si="151"/>
        <v>47515</v>
      </c>
      <c r="AO204" s="13">
        <f t="shared" si="152"/>
        <v>28</v>
      </c>
      <c r="AP204" s="15">
        <f t="shared" si="137"/>
        <v>0.10429121700908871</v>
      </c>
      <c r="AQ204">
        <f t="shared" si="138"/>
        <v>3504</v>
      </c>
      <c r="AR204">
        <f t="shared" si="139"/>
        <v>32</v>
      </c>
      <c r="AS204" s="20">
        <v>0.1</v>
      </c>
      <c r="AT204" s="14">
        <f t="shared" si="140"/>
        <v>112128</v>
      </c>
      <c r="AU204" s="14">
        <f t="shared" si="141"/>
        <v>11212</v>
      </c>
      <c r="AV204" s="14">
        <f t="shared" si="142"/>
        <v>0</v>
      </c>
      <c r="AW204" s="13">
        <f t="shared" si="143"/>
        <v>7325</v>
      </c>
      <c r="AX204" s="13">
        <f t="shared" si="144"/>
        <v>0</v>
      </c>
      <c r="AY204" s="13">
        <f t="shared" si="153"/>
        <v>0</v>
      </c>
      <c r="BN204" s="13"/>
      <c r="BO204" s="19">
        <f t="shared" si="156"/>
        <v>47515</v>
      </c>
      <c r="BP204">
        <f t="shared" si="145"/>
        <v>16</v>
      </c>
      <c r="BQ204">
        <v>185</v>
      </c>
      <c r="BR204" s="16">
        <f t="shared" si="154"/>
        <v>0</v>
      </c>
      <c r="BS204" s="16">
        <f t="shared" si="146"/>
        <v>0</v>
      </c>
      <c r="BT204" s="14">
        <f t="shared" si="147"/>
        <v>0</v>
      </c>
      <c r="BU204" s="14">
        <f t="shared" si="155"/>
        <v>1.0011717677116394E-08</v>
      </c>
      <c r="BV204" s="13"/>
      <c r="BW204" s="19">
        <f t="shared" si="158"/>
        <v>47300</v>
      </c>
      <c r="BX204">
        <f t="shared" si="148"/>
        <v>16</v>
      </c>
      <c r="BY204">
        <v>185</v>
      </c>
      <c r="BZ204" s="16">
        <f t="shared" si="159"/>
        <v>0</v>
      </c>
      <c r="CA204" s="16">
        <f t="shared" si="149"/>
        <v>0</v>
      </c>
      <c r="CB204" s="14">
        <f t="shared" si="150"/>
        <v>0</v>
      </c>
      <c r="CC204" s="14">
        <f t="shared" si="157"/>
        <v>0</v>
      </c>
      <c r="CD204" s="13"/>
    </row>
    <row r="205" spans="36:82" ht="13.5">
      <c r="AJ205">
        <v>186</v>
      </c>
      <c r="AK205">
        <f t="shared" si="134"/>
        <v>16</v>
      </c>
      <c r="AL205">
        <f t="shared" si="135"/>
        <v>16</v>
      </c>
      <c r="AM205">
        <f t="shared" si="136"/>
        <v>15</v>
      </c>
      <c r="AN205" s="19">
        <f t="shared" si="151"/>
        <v>47543</v>
      </c>
      <c r="AO205" s="13">
        <f t="shared" si="152"/>
        <v>31</v>
      </c>
      <c r="AP205" s="15">
        <f t="shared" si="137"/>
        <v>0.12274983948857345</v>
      </c>
      <c r="AQ205">
        <f t="shared" si="138"/>
        <v>4566</v>
      </c>
      <c r="AR205">
        <f t="shared" si="139"/>
        <v>32</v>
      </c>
      <c r="AS205" s="20">
        <v>0.1</v>
      </c>
      <c r="AT205" s="14">
        <f t="shared" si="140"/>
        <v>146112</v>
      </c>
      <c r="AU205" s="14">
        <f t="shared" si="141"/>
        <v>14611</v>
      </c>
      <c r="AV205" s="14">
        <f t="shared" si="142"/>
        <v>0</v>
      </c>
      <c r="AW205" s="13">
        <f t="shared" si="143"/>
        <v>0</v>
      </c>
      <c r="AX205" s="13">
        <f t="shared" si="144"/>
        <v>0</v>
      </c>
      <c r="AY205" s="13">
        <f t="shared" si="153"/>
        <v>0</v>
      </c>
      <c r="BN205" s="13"/>
      <c r="BO205" s="19">
        <f t="shared" si="156"/>
        <v>47543</v>
      </c>
      <c r="BP205">
        <f t="shared" si="145"/>
        <v>16</v>
      </c>
      <c r="BQ205">
        <v>186</v>
      </c>
      <c r="BR205" s="16">
        <f t="shared" si="154"/>
        <v>0</v>
      </c>
      <c r="BS205" s="16">
        <f t="shared" si="146"/>
        <v>0</v>
      </c>
      <c r="BT205" s="14">
        <f t="shared" si="147"/>
        <v>0</v>
      </c>
      <c r="BU205" s="14">
        <f t="shared" si="155"/>
        <v>1.0011717677116394E-08</v>
      </c>
      <c r="BV205" s="13"/>
      <c r="BW205" s="19">
        <f t="shared" si="158"/>
        <v>47331</v>
      </c>
      <c r="BX205">
        <f t="shared" si="148"/>
        <v>16</v>
      </c>
      <c r="BY205">
        <v>186</v>
      </c>
      <c r="BZ205" s="16">
        <f t="shared" si="159"/>
        <v>0</v>
      </c>
      <c r="CA205" s="16">
        <f t="shared" si="149"/>
        <v>0</v>
      </c>
      <c r="CB205" s="14">
        <f t="shared" si="150"/>
        <v>0</v>
      </c>
      <c r="CC205" s="14">
        <f t="shared" si="157"/>
        <v>0</v>
      </c>
      <c r="CD205" s="13"/>
    </row>
    <row r="206" spans="36:82" ht="13.5">
      <c r="AJ206">
        <v>187</v>
      </c>
      <c r="AK206">
        <f t="shared" si="134"/>
        <v>16</v>
      </c>
      <c r="AL206">
        <f t="shared" si="135"/>
        <v>16</v>
      </c>
      <c r="AM206">
        <f t="shared" si="136"/>
        <v>16</v>
      </c>
      <c r="AN206" s="19">
        <f t="shared" si="151"/>
        <v>47574</v>
      </c>
      <c r="AO206" s="13">
        <f t="shared" si="152"/>
        <v>30</v>
      </c>
      <c r="AP206" s="15">
        <f t="shared" si="137"/>
        <v>0.1421313930920324</v>
      </c>
      <c r="AQ206">
        <f t="shared" si="138"/>
        <v>5116</v>
      </c>
      <c r="AR206">
        <f t="shared" si="139"/>
        <v>32</v>
      </c>
      <c r="AS206" s="20">
        <v>0.1</v>
      </c>
      <c r="AT206" s="14">
        <f t="shared" si="140"/>
        <v>163712</v>
      </c>
      <c r="AU206" s="14">
        <f t="shared" si="141"/>
        <v>16371</v>
      </c>
      <c r="AV206" s="14">
        <f t="shared" si="142"/>
        <v>25600</v>
      </c>
      <c r="AW206" s="13">
        <f t="shared" si="143"/>
        <v>0</v>
      </c>
      <c r="AX206" s="13">
        <f t="shared" si="144"/>
        <v>0</v>
      </c>
      <c r="AY206" s="13">
        <f t="shared" si="153"/>
        <v>70000</v>
      </c>
      <c r="BN206" s="13"/>
      <c r="BO206" s="19">
        <f t="shared" si="156"/>
        <v>47574</v>
      </c>
      <c r="BP206">
        <f t="shared" si="145"/>
        <v>16</v>
      </c>
      <c r="BQ206">
        <v>187</v>
      </c>
      <c r="BR206" s="16">
        <f t="shared" si="154"/>
        <v>0</v>
      </c>
      <c r="BS206" s="16">
        <f t="shared" si="146"/>
        <v>0</v>
      </c>
      <c r="BT206" s="14">
        <f t="shared" si="147"/>
        <v>0</v>
      </c>
      <c r="BU206" s="14">
        <f t="shared" si="155"/>
        <v>1.0011717677116394E-08</v>
      </c>
      <c r="BV206" s="13"/>
      <c r="BW206" s="19">
        <f t="shared" si="158"/>
        <v>47362</v>
      </c>
      <c r="BX206">
        <f t="shared" si="148"/>
        <v>16</v>
      </c>
      <c r="BY206">
        <v>187</v>
      </c>
      <c r="BZ206" s="16">
        <f t="shared" si="159"/>
        <v>0</v>
      </c>
      <c r="CA206" s="16">
        <f t="shared" si="149"/>
        <v>0</v>
      </c>
      <c r="CB206" s="14">
        <f t="shared" si="150"/>
        <v>0</v>
      </c>
      <c r="CC206" s="14">
        <f t="shared" si="157"/>
        <v>0</v>
      </c>
      <c r="CD206" s="13"/>
    </row>
    <row r="207" spans="36:82" ht="13.5">
      <c r="AJ207">
        <v>188</v>
      </c>
      <c r="AK207">
        <f t="shared" si="134"/>
        <v>16</v>
      </c>
      <c r="AL207">
        <f t="shared" si="135"/>
        <v>16</v>
      </c>
      <c r="AM207">
        <f t="shared" si="136"/>
        <v>16</v>
      </c>
      <c r="AN207" s="19">
        <f t="shared" si="151"/>
        <v>47604</v>
      </c>
      <c r="AO207" s="13">
        <f t="shared" si="152"/>
        <v>31</v>
      </c>
      <c r="AP207" s="15">
        <f t="shared" si="137"/>
        <v>0.15136070433177476</v>
      </c>
      <c r="AQ207">
        <f t="shared" si="138"/>
        <v>5630</v>
      </c>
      <c r="AR207">
        <f t="shared" si="139"/>
        <v>32</v>
      </c>
      <c r="AS207" s="20">
        <v>0.1</v>
      </c>
      <c r="AT207" s="14">
        <f t="shared" si="140"/>
        <v>180160</v>
      </c>
      <c r="AU207" s="14">
        <f t="shared" si="141"/>
        <v>18016</v>
      </c>
      <c r="AV207" s="14">
        <f t="shared" si="142"/>
        <v>0</v>
      </c>
      <c r="AW207" s="13">
        <f t="shared" si="143"/>
        <v>0</v>
      </c>
      <c r="AX207" s="13">
        <f t="shared" si="144"/>
        <v>0</v>
      </c>
      <c r="AY207" s="13">
        <f t="shared" si="153"/>
        <v>0</v>
      </c>
      <c r="BN207" s="13"/>
      <c r="BO207" s="19">
        <f t="shared" si="156"/>
        <v>47604</v>
      </c>
      <c r="BP207">
        <f t="shared" si="145"/>
        <v>16</v>
      </c>
      <c r="BQ207">
        <v>188</v>
      </c>
      <c r="BR207" s="16">
        <f t="shared" si="154"/>
        <v>0</v>
      </c>
      <c r="BS207" s="16">
        <f t="shared" si="146"/>
        <v>0</v>
      </c>
      <c r="BT207" s="14">
        <f t="shared" si="147"/>
        <v>0</v>
      </c>
      <c r="BU207" s="14">
        <f t="shared" si="155"/>
        <v>1.0011717677116394E-08</v>
      </c>
      <c r="BV207" s="13"/>
      <c r="BW207" s="19">
        <f t="shared" si="158"/>
        <v>47392</v>
      </c>
      <c r="BX207">
        <f t="shared" si="148"/>
        <v>16</v>
      </c>
      <c r="BY207">
        <v>188</v>
      </c>
      <c r="BZ207" s="16">
        <f t="shared" si="159"/>
        <v>0</v>
      </c>
      <c r="CA207" s="16">
        <f t="shared" si="149"/>
        <v>0</v>
      </c>
      <c r="CB207" s="14">
        <f t="shared" si="150"/>
        <v>0</v>
      </c>
      <c r="CC207" s="14">
        <f t="shared" si="157"/>
        <v>0</v>
      </c>
      <c r="CD207" s="13"/>
    </row>
    <row r="208" spans="36:82" ht="13.5">
      <c r="AJ208">
        <v>189</v>
      </c>
      <c r="AK208">
        <f t="shared" si="134"/>
        <v>16</v>
      </c>
      <c r="AL208">
        <f t="shared" si="135"/>
        <v>16</v>
      </c>
      <c r="AM208">
        <f t="shared" si="136"/>
        <v>16</v>
      </c>
      <c r="AN208" s="19">
        <f t="shared" si="151"/>
        <v>47635</v>
      </c>
      <c r="AO208" s="13">
        <f t="shared" si="152"/>
        <v>30</v>
      </c>
      <c r="AP208" s="15">
        <f t="shared" si="137"/>
        <v>0.1421313930920324</v>
      </c>
      <c r="AQ208">
        <f t="shared" si="138"/>
        <v>5116</v>
      </c>
      <c r="AR208">
        <f t="shared" si="139"/>
        <v>32</v>
      </c>
      <c r="AS208" s="20">
        <v>0.1</v>
      </c>
      <c r="AT208" s="14">
        <f t="shared" si="140"/>
        <v>163712</v>
      </c>
      <c r="AU208" s="14">
        <f t="shared" si="141"/>
        <v>16371</v>
      </c>
      <c r="AV208" s="14">
        <f t="shared" si="142"/>
        <v>0</v>
      </c>
      <c r="AW208" s="13">
        <f t="shared" si="143"/>
        <v>0</v>
      </c>
      <c r="AX208" s="13">
        <f t="shared" si="144"/>
        <v>0</v>
      </c>
      <c r="AY208" s="13">
        <f t="shared" si="153"/>
        <v>0</v>
      </c>
      <c r="BN208" s="13"/>
      <c r="BO208" s="19">
        <f t="shared" si="156"/>
        <v>47635</v>
      </c>
      <c r="BP208">
        <f t="shared" si="145"/>
        <v>16</v>
      </c>
      <c r="BQ208">
        <v>189</v>
      </c>
      <c r="BR208" s="16">
        <f t="shared" si="154"/>
        <v>0</v>
      </c>
      <c r="BS208" s="16">
        <f t="shared" si="146"/>
        <v>0</v>
      </c>
      <c r="BT208" s="14">
        <f t="shared" si="147"/>
        <v>0</v>
      </c>
      <c r="BU208" s="14">
        <f t="shared" si="155"/>
        <v>1.0011717677116394E-08</v>
      </c>
      <c r="BV208" s="13"/>
      <c r="BW208" s="19">
        <f t="shared" si="158"/>
        <v>47423</v>
      </c>
      <c r="BX208">
        <f t="shared" si="148"/>
        <v>16</v>
      </c>
      <c r="BY208">
        <v>189</v>
      </c>
      <c r="BZ208" s="16">
        <f t="shared" si="159"/>
        <v>0</v>
      </c>
      <c r="CA208" s="16">
        <f t="shared" si="149"/>
        <v>0</v>
      </c>
      <c r="CB208" s="14">
        <f t="shared" si="150"/>
        <v>0</v>
      </c>
      <c r="CC208" s="14">
        <f t="shared" si="157"/>
        <v>0</v>
      </c>
      <c r="CD208" s="13"/>
    </row>
    <row r="209" spans="36:82" ht="13.5">
      <c r="AJ209">
        <v>190</v>
      </c>
      <c r="AK209">
        <f t="shared" si="134"/>
        <v>16</v>
      </c>
      <c r="AL209">
        <f t="shared" si="135"/>
        <v>16</v>
      </c>
      <c r="AM209">
        <f t="shared" si="136"/>
        <v>16</v>
      </c>
      <c r="AN209" s="19">
        <f t="shared" si="151"/>
        <v>47665</v>
      </c>
      <c r="AO209" s="13">
        <f t="shared" si="152"/>
        <v>31</v>
      </c>
      <c r="AP209" s="15">
        <f t="shared" si="137"/>
        <v>0.12274983948857345</v>
      </c>
      <c r="AQ209">
        <f t="shared" si="138"/>
        <v>4566</v>
      </c>
      <c r="AR209">
        <f t="shared" si="139"/>
        <v>32</v>
      </c>
      <c r="AS209" s="20">
        <v>0.1</v>
      </c>
      <c r="AT209" s="14">
        <f t="shared" si="140"/>
        <v>146112</v>
      </c>
      <c r="AU209" s="14">
        <f t="shared" si="141"/>
        <v>14611</v>
      </c>
      <c r="AV209" s="14">
        <f t="shared" si="142"/>
        <v>0</v>
      </c>
      <c r="AW209" s="13">
        <f t="shared" si="143"/>
        <v>6400</v>
      </c>
      <c r="AX209" s="13">
        <f t="shared" si="144"/>
        <v>0</v>
      </c>
      <c r="AY209" s="13">
        <f t="shared" si="153"/>
        <v>0</v>
      </c>
      <c r="BN209" s="13"/>
      <c r="BO209" s="19">
        <f t="shared" si="156"/>
        <v>47665</v>
      </c>
      <c r="BP209">
        <f t="shared" si="145"/>
        <v>16</v>
      </c>
      <c r="BQ209">
        <v>190</v>
      </c>
      <c r="BR209" s="16">
        <f t="shared" si="154"/>
        <v>0</v>
      </c>
      <c r="BS209" s="16">
        <f t="shared" si="146"/>
        <v>0</v>
      </c>
      <c r="BT209" s="14">
        <f t="shared" si="147"/>
        <v>0</v>
      </c>
      <c r="BU209" s="14">
        <f t="shared" si="155"/>
        <v>1.0011717677116394E-08</v>
      </c>
      <c r="BV209" s="13"/>
      <c r="BW209" s="19">
        <f t="shared" si="158"/>
        <v>47453</v>
      </c>
      <c r="BX209">
        <f t="shared" si="148"/>
        <v>16</v>
      </c>
      <c r="BY209">
        <v>190</v>
      </c>
      <c r="BZ209" s="16">
        <f t="shared" si="159"/>
        <v>0</v>
      </c>
      <c r="CA209" s="16">
        <f t="shared" si="149"/>
        <v>0</v>
      </c>
      <c r="CB209" s="14">
        <f t="shared" si="150"/>
        <v>0</v>
      </c>
      <c r="CC209" s="14">
        <f t="shared" si="157"/>
        <v>0</v>
      </c>
      <c r="CD209" s="13"/>
    </row>
    <row r="210" spans="36:82" ht="13.5">
      <c r="AJ210">
        <v>191</v>
      </c>
      <c r="AK210">
        <f t="shared" si="134"/>
        <v>16</v>
      </c>
      <c r="AL210">
        <f t="shared" si="135"/>
        <v>16</v>
      </c>
      <c r="AM210">
        <f t="shared" si="136"/>
        <v>16</v>
      </c>
      <c r="AN210" s="19">
        <f t="shared" si="151"/>
        <v>47696</v>
      </c>
      <c r="AO210" s="13">
        <f t="shared" si="152"/>
        <v>31</v>
      </c>
      <c r="AP210" s="15">
        <f t="shared" si="137"/>
        <v>0.13290208185229005</v>
      </c>
      <c r="AQ210">
        <f t="shared" si="138"/>
        <v>4943</v>
      </c>
      <c r="AR210">
        <f t="shared" si="139"/>
        <v>32</v>
      </c>
      <c r="AS210" s="20">
        <v>0.1</v>
      </c>
      <c r="AT210" s="14">
        <f t="shared" si="140"/>
        <v>158176</v>
      </c>
      <c r="AU210" s="14">
        <f t="shared" si="141"/>
        <v>15817</v>
      </c>
      <c r="AV210" s="14">
        <f t="shared" si="142"/>
        <v>0</v>
      </c>
      <c r="AW210" s="13">
        <f t="shared" si="143"/>
        <v>0</v>
      </c>
      <c r="AX210" s="13">
        <f t="shared" si="144"/>
        <v>0</v>
      </c>
      <c r="AY210" s="13">
        <f t="shared" si="153"/>
        <v>0</v>
      </c>
      <c r="BN210" s="13"/>
      <c r="BO210" s="19">
        <f t="shared" si="156"/>
        <v>47696</v>
      </c>
      <c r="BP210">
        <f t="shared" si="145"/>
        <v>16</v>
      </c>
      <c r="BQ210">
        <v>191</v>
      </c>
      <c r="BR210" s="16">
        <f t="shared" si="154"/>
        <v>0</v>
      </c>
      <c r="BS210" s="16">
        <f t="shared" si="146"/>
        <v>0</v>
      </c>
      <c r="BT210" s="14">
        <f t="shared" si="147"/>
        <v>0</v>
      </c>
      <c r="BU210" s="14">
        <f t="shared" si="155"/>
        <v>1.0011717677116394E-08</v>
      </c>
      <c r="BV210" s="13"/>
      <c r="BW210" s="19">
        <f t="shared" si="158"/>
        <v>47484</v>
      </c>
      <c r="BX210">
        <f t="shared" si="148"/>
        <v>16</v>
      </c>
      <c r="BY210">
        <v>191</v>
      </c>
      <c r="BZ210" s="16">
        <f t="shared" si="159"/>
        <v>0</v>
      </c>
      <c r="CA210" s="16">
        <f t="shared" si="149"/>
        <v>0</v>
      </c>
      <c r="CB210" s="14">
        <f t="shared" si="150"/>
        <v>0</v>
      </c>
      <c r="CC210" s="14">
        <f t="shared" si="157"/>
        <v>0</v>
      </c>
      <c r="CD210" s="13"/>
    </row>
    <row r="211" spans="36:82" ht="13.5">
      <c r="AJ211">
        <v>192</v>
      </c>
      <c r="AK211">
        <f t="shared" si="134"/>
        <v>16</v>
      </c>
      <c r="AL211">
        <f t="shared" si="135"/>
        <v>16</v>
      </c>
      <c r="AM211">
        <f t="shared" si="136"/>
        <v>16</v>
      </c>
      <c r="AN211" s="19">
        <f t="shared" si="151"/>
        <v>47727</v>
      </c>
      <c r="AO211" s="13">
        <f t="shared" si="152"/>
        <v>30</v>
      </c>
      <c r="AP211" s="15">
        <f t="shared" si="137"/>
        <v>0.12274983948857345</v>
      </c>
      <c r="AQ211">
        <f t="shared" si="138"/>
        <v>4418</v>
      </c>
      <c r="AR211">
        <f t="shared" si="139"/>
        <v>32</v>
      </c>
      <c r="AS211" s="20">
        <v>0.1</v>
      </c>
      <c r="AT211" s="14">
        <f t="shared" si="140"/>
        <v>141376</v>
      </c>
      <c r="AU211" s="14">
        <f t="shared" si="141"/>
        <v>14137</v>
      </c>
      <c r="AV211" s="14">
        <f t="shared" si="142"/>
        <v>0</v>
      </c>
      <c r="AW211" s="13">
        <f t="shared" si="143"/>
        <v>6400</v>
      </c>
      <c r="AX211" s="13">
        <f t="shared" si="144"/>
        <v>0</v>
      </c>
      <c r="AY211" s="13">
        <f t="shared" si="153"/>
        <v>0</v>
      </c>
      <c r="BN211" s="13"/>
      <c r="BO211" s="19">
        <f t="shared" si="156"/>
        <v>47727</v>
      </c>
      <c r="BP211">
        <f t="shared" si="145"/>
        <v>16</v>
      </c>
      <c r="BQ211">
        <v>192</v>
      </c>
      <c r="BR211" s="16">
        <f t="shared" si="154"/>
        <v>0</v>
      </c>
      <c r="BS211" s="16">
        <f t="shared" si="146"/>
        <v>0</v>
      </c>
      <c r="BT211" s="14">
        <f t="shared" si="147"/>
        <v>0</v>
      </c>
      <c r="BU211" s="14">
        <f t="shared" si="155"/>
        <v>1.0011717677116394E-08</v>
      </c>
      <c r="BV211" s="13"/>
      <c r="BW211" s="19">
        <f t="shared" si="158"/>
        <v>47515</v>
      </c>
      <c r="BX211">
        <f t="shared" si="148"/>
        <v>16</v>
      </c>
      <c r="BY211">
        <v>192</v>
      </c>
      <c r="BZ211" s="16">
        <f t="shared" si="159"/>
        <v>0</v>
      </c>
      <c r="CA211" s="16">
        <f t="shared" si="149"/>
        <v>0</v>
      </c>
      <c r="CB211" s="14">
        <f t="shared" si="150"/>
        <v>0</v>
      </c>
      <c r="CC211" s="14">
        <f t="shared" si="157"/>
        <v>0</v>
      </c>
      <c r="CD211" s="13"/>
    </row>
    <row r="212" spans="36:82" ht="13.5">
      <c r="AJ212">
        <v>193</v>
      </c>
      <c r="AK212">
        <f aca="true" t="shared" si="160" ref="AK212:AK275">INT((AJ212-1)/12)+1</f>
        <v>17</v>
      </c>
      <c r="AL212">
        <f aca="true" t="shared" si="161" ref="AL212:AL275">INT((AJ212+12-$F$6-1)/12)+1</f>
        <v>17</v>
      </c>
      <c r="AM212">
        <f aca="true" t="shared" si="162" ref="AM212:AM275">MAX(0,INT((AJ212+12-$I$15-1)/12))</f>
        <v>16</v>
      </c>
      <c r="AN212" s="19">
        <f t="shared" si="151"/>
        <v>47757</v>
      </c>
      <c r="AO212" s="13">
        <f t="shared" si="152"/>
        <v>31</v>
      </c>
      <c r="AP212" s="15">
        <f aca="true" t="shared" si="163" ref="AP212:AP275">VLOOKUP(MONTH(AN212),$AN$2:$AR$13,5)/100*(1-$F$9)^AK212</f>
        <v>0.11295292560758693</v>
      </c>
      <c r="AQ212">
        <f aca="true" t="shared" si="164" ref="AQ212:AQ275">INT($C$2*AO212*24*AP212)</f>
        <v>4201</v>
      </c>
      <c r="AR212">
        <f aca="true" t="shared" si="165" ref="AR212:AR259">$F$10</f>
        <v>32</v>
      </c>
      <c r="AS212" s="20">
        <v>0.1</v>
      </c>
      <c r="AT212" s="14">
        <f aca="true" t="shared" si="166" ref="AT212:AT275">INT(AQ212*AR212)</f>
        <v>134432</v>
      </c>
      <c r="AU212" s="14">
        <f aca="true" t="shared" si="167" ref="AU212:AU275">INT(AT212*AS212)</f>
        <v>13443</v>
      </c>
      <c r="AV212" s="14">
        <f aca="true" t="shared" si="168" ref="AV212:AV275">IF(OR(AM212=0,MONTH(AN212)&lt;&gt;4),0,INDEX($BJ$20:$BJ$54,AM212,1))</f>
        <v>0</v>
      </c>
      <c r="AW212" s="13">
        <f aca="true" t="shared" si="169" ref="AW212:AW275">IF(OR(AM212=0,ISERROR(FIND(MONTH(AN212)&amp;"/",$I$14&amp;"/",1))),0,INDEX($BJ$20:$BJ$54,AM212,1))/4</f>
        <v>0</v>
      </c>
      <c r="AX212" s="13">
        <f aca="true" t="shared" si="170" ref="AX212:AX275">IF(AND(MONTH(AN212)=MONTH($F$5+60),AL212&gt;1),INDEX($BM$20:$BM$54,AL212-1,1),0)</f>
        <v>0</v>
      </c>
      <c r="AY212" s="13">
        <f t="shared" si="153"/>
        <v>0</v>
      </c>
      <c r="BN212" s="13"/>
      <c r="BO212" s="19">
        <f t="shared" si="156"/>
        <v>47757</v>
      </c>
      <c r="BP212">
        <f aca="true" t="shared" si="171" ref="BP212:BP275">INT((BQ212+12-$M$7-1)/12)+1</f>
        <v>17</v>
      </c>
      <c r="BQ212">
        <v>193</v>
      </c>
      <c r="BR212" s="16">
        <f t="shared" si="154"/>
        <v>0</v>
      </c>
      <c r="BS212" s="16">
        <f aca="true" t="shared" si="172" ref="BS212:BS275">IF(BQ212&gt;$M$10*12,0,-PPMT($M$11/12,BQ212,$M$10*12,$M$8))</f>
        <v>0</v>
      </c>
      <c r="BT212" s="14">
        <f aca="true" t="shared" si="173" ref="BT212:BT275">IF(BQ212&gt;$M$10*12,0,-IPMT($M$11/12,BQ212,$M$10*12,$M$8))</f>
        <v>0</v>
      </c>
      <c r="BU212" s="14">
        <f t="shared" si="155"/>
        <v>1.0011717677116394E-08</v>
      </c>
      <c r="BV212" s="13"/>
      <c r="BW212" s="19">
        <f t="shared" si="158"/>
        <v>47543</v>
      </c>
      <c r="BX212">
        <f aca="true" t="shared" si="174" ref="BX212:BX275">INT((BY212+12-$M$7-1)/12)+1</f>
        <v>17</v>
      </c>
      <c r="BY212">
        <v>193</v>
      </c>
      <c r="BZ212" s="16">
        <f t="shared" si="159"/>
        <v>0</v>
      </c>
      <c r="CA212" s="16">
        <f aca="true" t="shared" si="175" ref="CA212:CA275">IF(BY212&gt;$Q$10*12,0,-PPMT($Q$11/12,BY212,$Q$10*12,$Q$8))</f>
        <v>0</v>
      </c>
      <c r="CB212" s="14">
        <f aca="true" t="shared" si="176" ref="CB212:CB275">IF(BY212&gt;$Q$10*12,0,-IPMT($Q$11/12,BY212,$Q$10*12,$Q$8))</f>
        <v>0</v>
      </c>
      <c r="CC212" s="14">
        <f t="shared" si="157"/>
        <v>0</v>
      </c>
      <c r="CD212" s="13"/>
    </row>
    <row r="213" spans="36:82" ht="13.5">
      <c r="AJ213">
        <v>194</v>
      </c>
      <c r="AK213">
        <f t="shared" si="160"/>
        <v>17</v>
      </c>
      <c r="AL213">
        <f t="shared" si="161"/>
        <v>17</v>
      </c>
      <c r="AM213">
        <f t="shared" si="162"/>
        <v>16</v>
      </c>
      <c r="AN213" s="19">
        <f aca="true" t="shared" si="177" ref="AN213:AN276">DATE(YEAR(AN212),MONTH(AN212)+1,1)</f>
        <v>47788</v>
      </c>
      <c r="AO213" s="13">
        <f aca="true" t="shared" si="178" ref="AO213:AO276">DAY(AN214-1)</f>
        <v>30</v>
      </c>
      <c r="AP213" s="15">
        <f t="shared" si="163"/>
        <v>0.10376976092404328</v>
      </c>
      <c r="AQ213">
        <f t="shared" si="164"/>
        <v>3735</v>
      </c>
      <c r="AR213">
        <f t="shared" si="165"/>
        <v>32</v>
      </c>
      <c r="AS213" s="20">
        <v>0.1</v>
      </c>
      <c r="AT213" s="14">
        <f t="shared" si="166"/>
        <v>119520</v>
      </c>
      <c r="AU213" s="14">
        <f t="shared" si="167"/>
        <v>11952</v>
      </c>
      <c r="AV213" s="14">
        <f t="shared" si="168"/>
        <v>0</v>
      </c>
      <c r="AW213" s="13">
        <f t="shared" si="169"/>
        <v>0</v>
      </c>
      <c r="AX213" s="13">
        <f t="shared" si="170"/>
        <v>11700</v>
      </c>
      <c r="AY213" s="13">
        <f aca="true" t="shared" si="179" ref="AY213:AY276">IF(MONTH(AN213)=4,$C$14,0)</f>
        <v>0</v>
      </c>
      <c r="BN213" s="13"/>
      <c r="BO213" s="19">
        <f t="shared" si="156"/>
        <v>47788</v>
      </c>
      <c r="BP213">
        <f t="shared" si="171"/>
        <v>17</v>
      </c>
      <c r="BQ213">
        <v>194</v>
      </c>
      <c r="BR213" s="16">
        <f aca="true" t="shared" si="180" ref="BR213:BR276">BS213+BT213</f>
        <v>0</v>
      </c>
      <c r="BS213" s="16">
        <f t="shared" si="172"/>
        <v>0</v>
      </c>
      <c r="BT213" s="14">
        <f t="shared" si="173"/>
        <v>0</v>
      </c>
      <c r="BU213" s="14">
        <f aca="true" t="shared" si="181" ref="BU213:BU276">BU212-BS213</f>
        <v>1.0011717677116394E-08</v>
      </c>
      <c r="BV213" s="13"/>
      <c r="BW213" s="19">
        <f t="shared" si="158"/>
        <v>47574</v>
      </c>
      <c r="BX213">
        <f t="shared" si="174"/>
        <v>17</v>
      </c>
      <c r="BY213">
        <v>194</v>
      </c>
      <c r="BZ213" s="16">
        <f t="shared" si="159"/>
        <v>0</v>
      </c>
      <c r="CA213" s="16">
        <f t="shared" si="175"/>
        <v>0</v>
      </c>
      <c r="CB213" s="14">
        <f t="shared" si="176"/>
        <v>0</v>
      </c>
      <c r="CC213" s="14">
        <f t="shared" si="157"/>
        <v>0</v>
      </c>
      <c r="CD213" s="13"/>
    </row>
    <row r="214" spans="36:82" ht="13.5">
      <c r="AJ214">
        <v>195</v>
      </c>
      <c r="AK214">
        <f t="shared" si="160"/>
        <v>17</v>
      </c>
      <c r="AL214">
        <f t="shared" si="161"/>
        <v>17</v>
      </c>
      <c r="AM214">
        <f t="shared" si="162"/>
        <v>16</v>
      </c>
      <c r="AN214" s="19">
        <f t="shared" si="177"/>
        <v>47818</v>
      </c>
      <c r="AO214" s="13">
        <f t="shared" si="178"/>
        <v>31</v>
      </c>
      <c r="AP214" s="15">
        <f t="shared" si="163"/>
        <v>0.0844851150886016</v>
      </c>
      <c r="AQ214">
        <f t="shared" si="164"/>
        <v>3142</v>
      </c>
      <c r="AR214">
        <f t="shared" si="165"/>
        <v>32</v>
      </c>
      <c r="AS214" s="20">
        <v>0.1</v>
      </c>
      <c r="AT214" s="14">
        <f t="shared" si="166"/>
        <v>100544</v>
      </c>
      <c r="AU214" s="14">
        <f t="shared" si="167"/>
        <v>10054</v>
      </c>
      <c r="AV214" s="14">
        <f t="shared" si="168"/>
        <v>0</v>
      </c>
      <c r="AW214" s="13">
        <f t="shared" si="169"/>
        <v>6400</v>
      </c>
      <c r="AX214" s="13">
        <f t="shared" si="170"/>
        <v>0</v>
      </c>
      <c r="AY214" s="13">
        <f t="shared" si="179"/>
        <v>0</v>
      </c>
      <c r="BN214" s="13"/>
      <c r="BO214" s="19">
        <f aca="true" t="shared" si="182" ref="BO214:BO277">DATE(YEAR(BO213),MONTH(BO213)+1,1)</f>
        <v>47818</v>
      </c>
      <c r="BP214">
        <f t="shared" si="171"/>
        <v>17</v>
      </c>
      <c r="BQ214">
        <v>195</v>
      </c>
      <c r="BR214" s="16">
        <f t="shared" si="180"/>
        <v>0</v>
      </c>
      <c r="BS214" s="16">
        <f t="shared" si="172"/>
        <v>0</v>
      </c>
      <c r="BT214" s="14">
        <f t="shared" si="173"/>
        <v>0</v>
      </c>
      <c r="BU214" s="14">
        <f t="shared" si="181"/>
        <v>1.0011717677116394E-08</v>
      </c>
      <c r="BV214" s="13"/>
      <c r="BW214" s="19">
        <f t="shared" si="158"/>
        <v>47604</v>
      </c>
      <c r="BX214">
        <f t="shared" si="174"/>
        <v>17</v>
      </c>
      <c r="BY214">
        <v>195</v>
      </c>
      <c r="BZ214" s="16">
        <f t="shared" si="159"/>
        <v>0</v>
      </c>
      <c r="CA214" s="16">
        <f t="shared" si="175"/>
        <v>0</v>
      </c>
      <c r="CB214" s="14">
        <f t="shared" si="176"/>
        <v>0</v>
      </c>
      <c r="CC214" s="14">
        <f aca="true" t="shared" si="183" ref="CC214:CC277">CC213-CA214</f>
        <v>0</v>
      </c>
      <c r="CD214" s="13"/>
    </row>
    <row r="215" spans="36:82" ht="13.5">
      <c r="AJ215">
        <v>196</v>
      </c>
      <c r="AK215">
        <f t="shared" si="160"/>
        <v>17</v>
      </c>
      <c r="AL215">
        <f t="shared" si="161"/>
        <v>17</v>
      </c>
      <c r="AM215">
        <f t="shared" si="162"/>
        <v>16</v>
      </c>
      <c r="AN215" s="19">
        <f t="shared" si="177"/>
        <v>47849</v>
      </c>
      <c r="AO215" s="13">
        <f t="shared" si="178"/>
        <v>31</v>
      </c>
      <c r="AP215" s="15">
        <f t="shared" si="163"/>
        <v>0.09458659624049963</v>
      </c>
      <c r="AQ215">
        <f t="shared" si="164"/>
        <v>3518</v>
      </c>
      <c r="AR215">
        <f t="shared" si="165"/>
        <v>32</v>
      </c>
      <c r="AS215" s="20">
        <v>0.1</v>
      </c>
      <c r="AT215" s="14">
        <f t="shared" si="166"/>
        <v>112576</v>
      </c>
      <c r="AU215" s="14">
        <f t="shared" si="167"/>
        <v>11257</v>
      </c>
      <c r="AV215" s="14">
        <f t="shared" si="168"/>
        <v>0</v>
      </c>
      <c r="AW215" s="13">
        <f t="shared" si="169"/>
        <v>0</v>
      </c>
      <c r="AX215" s="13">
        <f t="shared" si="170"/>
        <v>0</v>
      </c>
      <c r="AY215" s="13">
        <f t="shared" si="179"/>
        <v>0</v>
      </c>
      <c r="BN215" s="13"/>
      <c r="BO215" s="19">
        <f t="shared" si="182"/>
        <v>47849</v>
      </c>
      <c r="BP215">
        <f t="shared" si="171"/>
        <v>17</v>
      </c>
      <c r="BQ215">
        <v>196</v>
      </c>
      <c r="BR215" s="16">
        <f t="shared" si="180"/>
        <v>0</v>
      </c>
      <c r="BS215" s="16">
        <f t="shared" si="172"/>
        <v>0</v>
      </c>
      <c r="BT215" s="14">
        <f t="shared" si="173"/>
        <v>0</v>
      </c>
      <c r="BU215" s="14">
        <f t="shared" si="181"/>
        <v>1.0011717677116394E-08</v>
      </c>
      <c r="BV215" s="13"/>
      <c r="BW215" s="19">
        <f t="shared" si="158"/>
        <v>47635</v>
      </c>
      <c r="BX215">
        <f t="shared" si="174"/>
        <v>17</v>
      </c>
      <c r="BY215">
        <v>196</v>
      </c>
      <c r="BZ215" s="16">
        <f t="shared" si="159"/>
        <v>0</v>
      </c>
      <c r="CA215" s="16">
        <f t="shared" si="175"/>
        <v>0</v>
      </c>
      <c r="CB215" s="14">
        <f t="shared" si="176"/>
        <v>0</v>
      </c>
      <c r="CC215" s="14">
        <f t="shared" si="183"/>
        <v>0</v>
      </c>
      <c r="CD215" s="13"/>
    </row>
    <row r="216" spans="36:82" ht="13.5">
      <c r="AJ216">
        <v>197</v>
      </c>
      <c r="AK216">
        <f t="shared" si="160"/>
        <v>17</v>
      </c>
      <c r="AL216">
        <f t="shared" si="161"/>
        <v>17</v>
      </c>
      <c r="AM216">
        <f t="shared" si="162"/>
        <v>16</v>
      </c>
      <c r="AN216" s="19">
        <f t="shared" si="177"/>
        <v>47880</v>
      </c>
      <c r="AO216" s="13">
        <f t="shared" si="178"/>
        <v>28</v>
      </c>
      <c r="AP216" s="15">
        <f t="shared" si="163"/>
        <v>0.10376976092404328</v>
      </c>
      <c r="AQ216">
        <f t="shared" si="164"/>
        <v>3486</v>
      </c>
      <c r="AR216">
        <f t="shared" si="165"/>
        <v>32</v>
      </c>
      <c r="AS216" s="20">
        <v>0.1</v>
      </c>
      <c r="AT216" s="14">
        <f t="shared" si="166"/>
        <v>111552</v>
      </c>
      <c r="AU216" s="14">
        <f t="shared" si="167"/>
        <v>11155</v>
      </c>
      <c r="AV216" s="14">
        <f t="shared" si="168"/>
        <v>0</v>
      </c>
      <c r="AW216" s="13">
        <f t="shared" si="169"/>
        <v>6400</v>
      </c>
      <c r="AX216" s="13">
        <f t="shared" si="170"/>
        <v>0</v>
      </c>
      <c r="AY216" s="13">
        <f t="shared" si="179"/>
        <v>0</v>
      </c>
      <c r="BN216" s="13"/>
      <c r="BO216" s="19">
        <f t="shared" si="182"/>
        <v>47880</v>
      </c>
      <c r="BP216">
        <f t="shared" si="171"/>
        <v>17</v>
      </c>
      <c r="BQ216">
        <v>197</v>
      </c>
      <c r="BR216" s="16">
        <f t="shared" si="180"/>
        <v>0</v>
      </c>
      <c r="BS216" s="16">
        <f t="shared" si="172"/>
        <v>0</v>
      </c>
      <c r="BT216" s="14">
        <f t="shared" si="173"/>
        <v>0</v>
      </c>
      <c r="BU216" s="14">
        <f t="shared" si="181"/>
        <v>1.0011717677116394E-08</v>
      </c>
      <c r="BV216" s="13"/>
      <c r="BW216" s="19">
        <f aca="true" t="shared" si="184" ref="BW216:BW279">DATE(YEAR(BW215),MONTH(BW215)+1,1)</f>
        <v>47665</v>
      </c>
      <c r="BX216">
        <f t="shared" si="174"/>
        <v>17</v>
      </c>
      <c r="BY216">
        <v>197</v>
      </c>
      <c r="BZ216" s="16">
        <f aca="true" t="shared" si="185" ref="BZ216:BZ279">CA216+CB216</f>
        <v>0</v>
      </c>
      <c r="CA216" s="16">
        <f t="shared" si="175"/>
        <v>0</v>
      </c>
      <c r="CB216" s="14">
        <f t="shared" si="176"/>
        <v>0</v>
      </c>
      <c r="CC216" s="14">
        <f t="shared" si="183"/>
        <v>0</v>
      </c>
      <c r="CD216" s="13"/>
    </row>
    <row r="217" spans="36:82" ht="13.5">
      <c r="AJ217">
        <v>198</v>
      </c>
      <c r="AK217">
        <f t="shared" si="160"/>
        <v>17</v>
      </c>
      <c r="AL217">
        <f t="shared" si="161"/>
        <v>17</v>
      </c>
      <c r="AM217">
        <f t="shared" si="162"/>
        <v>16</v>
      </c>
      <c r="AN217" s="19">
        <f t="shared" si="177"/>
        <v>47908</v>
      </c>
      <c r="AO217" s="13">
        <f t="shared" si="178"/>
        <v>31</v>
      </c>
      <c r="AP217" s="15">
        <f t="shared" si="163"/>
        <v>0.12213609029113058</v>
      </c>
      <c r="AQ217">
        <f t="shared" si="164"/>
        <v>4543</v>
      </c>
      <c r="AR217">
        <f t="shared" si="165"/>
        <v>32</v>
      </c>
      <c r="AS217" s="20">
        <v>0.1</v>
      </c>
      <c r="AT217" s="14">
        <f t="shared" si="166"/>
        <v>145376</v>
      </c>
      <c r="AU217" s="14">
        <f t="shared" si="167"/>
        <v>14537</v>
      </c>
      <c r="AV217" s="14">
        <f t="shared" si="168"/>
        <v>0</v>
      </c>
      <c r="AW217" s="13">
        <f t="shared" si="169"/>
        <v>0</v>
      </c>
      <c r="AX217" s="13">
        <f t="shared" si="170"/>
        <v>0</v>
      </c>
      <c r="AY217" s="13">
        <f t="shared" si="179"/>
        <v>0</v>
      </c>
      <c r="BN217" s="13"/>
      <c r="BO217" s="19">
        <f t="shared" si="182"/>
        <v>47908</v>
      </c>
      <c r="BP217">
        <f t="shared" si="171"/>
        <v>17</v>
      </c>
      <c r="BQ217">
        <v>198</v>
      </c>
      <c r="BR217" s="16">
        <f t="shared" si="180"/>
        <v>0</v>
      </c>
      <c r="BS217" s="16">
        <f t="shared" si="172"/>
        <v>0</v>
      </c>
      <c r="BT217" s="14">
        <f t="shared" si="173"/>
        <v>0</v>
      </c>
      <c r="BU217" s="14">
        <f t="shared" si="181"/>
        <v>1.0011717677116394E-08</v>
      </c>
      <c r="BV217" s="13"/>
      <c r="BW217" s="19">
        <f t="shared" si="184"/>
        <v>47696</v>
      </c>
      <c r="BX217">
        <f t="shared" si="174"/>
        <v>17</v>
      </c>
      <c r="BY217">
        <v>198</v>
      </c>
      <c r="BZ217" s="16">
        <f t="shared" si="185"/>
        <v>0</v>
      </c>
      <c r="CA217" s="16">
        <f t="shared" si="175"/>
        <v>0</v>
      </c>
      <c r="CB217" s="14">
        <f t="shared" si="176"/>
        <v>0</v>
      </c>
      <c r="CC217" s="14">
        <f t="shared" si="183"/>
        <v>0</v>
      </c>
      <c r="CD217" s="13"/>
    </row>
    <row r="218" spans="36:82" ht="13.5">
      <c r="AJ218">
        <v>199</v>
      </c>
      <c r="AK218">
        <f t="shared" si="160"/>
        <v>17</v>
      </c>
      <c r="AL218">
        <f t="shared" si="161"/>
        <v>17</v>
      </c>
      <c r="AM218">
        <f t="shared" si="162"/>
        <v>17</v>
      </c>
      <c r="AN218" s="19">
        <f t="shared" si="177"/>
        <v>47939</v>
      </c>
      <c r="AO218" s="13">
        <f t="shared" si="178"/>
        <v>30</v>
      </c>
      <c r="AP218" s="15">
        <f t="shared" si="163"/>
        <v>0.14142073612657224</v>
      </c>
      <c r="AQ218">
        <f t="shared" si="164"/>
        <v>5091</v>
      </c>
      <c r="AR218">
        <f t="shared" si="165"/>
        <v>32</v>
      </c>
      <c r="AS218" s="20">
        <v>0.1</v>
      </c>
      <c r="AT218" s="14">
        <f t="shared" si="166"/>
        <v>162912</v>
      </c>
      <c r="AU218" s="14">
        <f t="shared" si="167"/>
        <v>16291</v>
      </c>
      <c r="AV218" s="14">
        <f t="shared" si="168"/>
        <v>22300</v>
      </c>
      <c r="AW218" s="13">
        <f t="shared" si="169"/>
        <v>0</v>
      </c>
      <c r="AX218" s="13">
        <f t="shared" si="170"/>
        <v>0</v>
      </c>
      <c r="AY218" s="13">
        <f t="shared" si="179"/>
        <v>70000</v>
      </c>
      <c r="BN218" s="13"/>
      <c r="BO218" s="19">
        <f t="shared" si="182"/>
        <v>47939</v>
      </c>
      <c r="BP218">
        <f t="shared" si="171"/>
        <v>17</v>
      </c>
      <c r="BQ218">
        <v>199</v>
      </c>
      <c r="BR218" s="16">
        <f t="shared" si="180"/>
        <v>0</v>
      </c>
      <c r="BS218" s="16">
        <f t="shared" si="172"/>
        <v>0</v>
      </c>
      <c r="BT218" s="14">
        <f t="shared" si="173"/>
        <v>0</v>
      </c>
      <c r="BU218" s="14">
        <f t="shared" si="181"/>
        <v>1.0011717677116394E-08</v>
      </c>
      <c r="BV218" s="13"/>
      <c r="BW218" s="19">
        <f t="shared" si="184"/>
        <v>47727</v>
      </c>
      <c r="BX218">
        <f t="shared" si="174"/>
        <v>17</v>
      </c>
      <c r="BY218">
        <v>199</v>
      </c>
      <c r="BZ218" s="16">
        <f t="shared" si="185"/>
        <v>0</v>
      </c>
      <c r="CA218" s="16">
        <f t="shared" si="175"/>
        <v>0</v>
      </c>
      <c r="CB218" s="14">
        <f t="shared" si="176"/>
        <v>0</v>
      </c>
      <c r="CC218" s="14">
        <f t="shared" si="183"/>
        <v>0</v>
      </c>
      <c r="CD218" s="13"/>
    </row>
    <row r="219" spans="36:82" ht="13.5">
      <c r="AJ219">
        <v>200</v>
      </c>
      <c r="AK219">
        <f t="shared" si="160"/>
        <v>17</v>
      </c>
      <c r="AL219">
        <f t="shared" si="161"/>
        <v>17</v>
      </c>
      <c r="AM219">
        <f t="shared" si="162"/>
        <v>17</v>
      </c>
      <c r="AN219" s="19">
        <f t="shared" si="177"/>
        <v>47969</v>
      </c>
      <c r="AO219" s="13">
        <f t="shared" si="178"/>
        <v>31</v>
      </c>
      <c r="AP219" s="15">
        <f t="shared" si="163"/>
        <v>0.15060390081011588</v>
      </c>
      <c r="AQ219">
        <f t="shared" si="164"/>
        <v>5602</v>
      </c>
      <c r="AR219">
        <f t="shared" si="165"/>
        <v>32</v>
      </c>
      <c r="AS219" s="20">
        <v>0.1</v>
      </c>
      <c r="AT219" s="14">
        <f t="shared" si="166"/>
        <v>179264</v>
      </c>
      <c r="AU219" s="14">
        <f t="shared" si="167"/>
        <v>17926</v>
      </c>
      <c r="AV219" s="14">
        <f t="shared" si="168"/>
        <v>0</v>
      </c>
      <c r="AW219" s="13">
        <f t="shared" si="169"/>
        <v>0</v>
      </c>
      <c r="AX219" s="13">
        <f t="shared" si="170"/>
        <v>0</v>
      </c>
      <c r="AY219" s="13">
        <f t="shared" si="179"/>
        <v>0</v>
      </c>
      <c r="BN219" s="13"/>
      <c r="BO219" s="19">
        <f t="shared" si="182"/>
        <v>47969</v>
      </c>
      <c r="BP219">
        <f t="shared" si="171"/>
        <v>17</v>
      </c>
      <c r="BQ219">
        <v>200</v>
      </c>
      <c r="BR219" s="16">
        <f t="shared" si="180"/>
        <v>0</v>
      </c>
      <c r="BS219" s="16">
        <f t="shared" si="172"/>
        <v>0</v>
      </c>
      <c r="BT219" s="14">
        <f t="shared" si="173"/>
        <v>0</v>
      </c>
      <c r="BU219" s="14">
        <f t="shared" si="181"/>
        <v>1.0011717677116394E-08</v>
      </c>
      <c r="BV219" s="13"/>
      <c r="BW219" s="19">
        <f t="shared" si="184"/>
        <v>47757</v>
      </c>
      <c r="BX219">
        <f t="shared" si="174"/>
        <v>17</v>
      </c>
      <c r="BY219">
        <v>200</v>
      </c>
      <c r="BZ219" s="16">
        <f t="shared" si="185"/>
        <v>0</v>
      </c>
      <c r="CA219" s="16">
        <f t="shared" si="175"/>
        <v>0</v>
      </c>
      <c r="CB219" s="14">
        <f t="shared" si="176"/>
        <v>0</v>
      </c>
      <c r="CC219" s="14">
        <f t="shared" si="183"/>
        <v>0</v>
      </c>
      <c r="CD219" s="13"/>
    </row>
    <row r="220" spans="36:82" ht="13.5">
      <c r="AJ220">
        <v>201</v>
      </c>
      <c r="AK220">
        <f t="shared" si="160"/>
        <v>17</v>
      </c>
      <c r="AL220">
        <f t="shared" si="161"/>
        <v>17</v>
      </c>
      <c r="AM220">
        <f t="shared" si="162"/>
        <v>17</v>
      </c>
      <c r="AN220" s="19">
        <f t="shared" si="177"/>
        <v>48000</v>
      </c>
      <c r="AO220" s="13">
        <f t="shared" si="178"/>
        <v>30</v>
      </c>
      <c r="AP220" s="15">
        <f t="shared" si="163"/>
        <v>0.14142073612657224</v>
      </c>
      <c r="AQ220">
        <f t="shared" si="164"/>
        <v>5091</v>
      </c>
      <c r="AR220">
        <f t="shared" si="165"/>
        <v>32</v>
      </c>
      <c r="AS220" s="20">
        <v>0.1</v>
      </c>
      <c r="AT220" s="14">
        <f t="shared" si="166"/>
        <v>162912</v>
      </c>
      <c r="AU220" s="14">
        <f t="shared" si="167"/>
        <v>16291</v>
      </c>
      <c r="AV220" s="14">
        <f t="shared" si="168"/>
        <v>0</v>
      </c>
      <c r="AW220" s="13">
        <f t="shared" si="169"/>
        <v>0</v>
      </c>
      <c r="AX220" s="13">
        <f t="shared" si="170"/>
        <v>0</v>
      </c>
      <c r="AY220" s="13">
        <f t="shared" si="179"/>
        <v>0</v>
      </c>
      <c r="BN220" s="13"/>
      <c r="BO220" s="19">
        <f t="shared" si="182"/>
        <v>48000</v>
      </c>
      <c r="BP220">
        <f t="shared" si="171"/>
        <v>17</v>
      </c>
      <c r="BQ220">
        <v>201</v>
      </c>
      <c r="BR220" s="16">
        <f t="shared" si="180"/>
        <v>0</v>
      </c>
      <c r="BS220" s="16">
        <f t="shared" si="172"/>
        <v>0</v>
      </c>
      <c r="BT220" s="14">
        <f t="shared" si="173"/>
        <v>0</v>
      </c>
      <c r="BU220" s="14">
        <f t="shared" si="181"/>
        <v>1.0011717677116394E-08</v>
      </c>
      <c r="BV220" s="13"/>
      <c r="BW220" s="19">
        <f t="shared" si="184"/>
        <v>47788</v>
      </c>
      <c r="BX220">
        <f t="shared" si="174"/>
        <v>17</v>
      </c>
      <c r="BY220">
        <v>201</v>
      </c>
      <c r="BZ220" s="16">
        <f t="shared" si="185"/>
        <v>0</v>
      </c>
      <c r="CA220" s="16">
        <f t="shared" si="175"/>
        <v>0</v>
      </c>
      <c r="CB220" s="14">
        <f t="shared" si="176"/>
        <v>0</v>
      </c>
      <c r="CC220" s="14">
        <f t="shared" si="183"/>
        <v>0</v>
      </c>
      <c r="CD220" s="13"/>
    </row>
    <row r="221" spans="36:82" ht="13.5">
      <c r="AJ221">
        <v>202</v>
      </c>
      <c r="AK221">
        <f t="shared" si="160"/>
        <v>17</v>
      </c>
      <c r="AL221">
        <f t="shared" si="161"/>
        <v>17</v>
      </c>
      <c r="AM221">
        <f t="shared" si="162"/>
        <v>17</v>
      </c>
      <c r="AN221" s="19">
        <f t="shared" si="177"/>
        <v>48030</v>
      </c>
      <c r="AO221" s="13">
        <f t="shared" si="178"/>
        <v>31</v>
      </c>
      <c r="AP221" s="15">
        <f t="shared" si="163"/>
        <v>0.12213609029113058</v>
      </c>
      <c r="AQ221">
        <f t="shared" si="164"/>
        <v>4543</v>
      </c>
      <c r="AR221">
        <f t="shared" si="165"/>
        <v>32</v>
      </c>
      <c r="AS221" s="20">
        <v>0.1</v>
      </c>
      <c r="AT221" s="14">
        <f t="shared" si="166"/>
        <v>145376</v>
      </c>
      <c r="AU221" s="14">
        <f t="shared" si="167"/>
        <v>14537</v>
      </c>
      <c r="AV221" s="14">
        <f t="shared" si="168"/>
        <v>0</v>
      </c>
      <c r="AW221" s="13">
        <f t="shared" si="169"/>
        <v>5575</v>
      </c>
      <c r="AX221" s="13">
        <f t="shared" si="170"/>
        <v>0</v>
      </c>
      <c r="AY221" s="13">
        <f t="shared" si="179"/>
        <v>0</v>
      </c>
      <c r="BN221" s="13"/>
      <c r="BO221" s="19">
        <f t="shared" si="182"/>
        <v>48030</v>
      </c>
      <c r="BP221">
        <f t="shared" si="171"/>
        <v>17</v>
      </c>
      <c r="BQ221">
        <v>202</v>
      </c>
      <c r="BR221" s="16">
        <f t="shared" si="180"/>
        <v>0</v>
      </c>
      <c r="BS221" s="16">
        <f t="shared" si="172"/>
        <v>0</v>
      </c>
      <c r="BT221" s="14">
        <f t="shared" si="173"/>
        <v>0</v>
      </c>
      <c r="BU221" s="14">
        <f t="shared" si="181"/>
        <v>1.0011717677116394E-08</v>
      </c>
      <c r="BV221" s="13"/>
      <c r="BW221" s="19">
        <f t="shared" si="184"/>
        <v>47818</v>
      </c>
      <c r="BX221">
        <f t="shared" si="174"/>
        <v>17</v>
      </c>
      <c r="BY221">
        <v>202</v>
      </c>
      <c r="BZ221" s="16">
        <f t="shared" si="185"/>
        <v>0</v>
      </c>
      <c r="CA221" s="16">
        <f t="shared" si="175"/>
        <v>0</v>
      </c>
      <c r="CB221" s="14">
        <f t="shared" si="176"/>
        <v>0</v>
      </c>
      <c r="CC221" s="14">
        <f t="shared" si="183"/>
        <v>0</v>
      </c>
      <c r="CD221" s="13"/>
    </row>
    <row r="222" spans="36:82" ht="13.5">
      <c r="AJ222">
        <v>203</v>
      </c>
      <c r="AK222">
        <f t="shared" si="160"/>
        <v>17</v>
      </c>
      <c r="AL222">
        <f t="shared" si="161"/>
        <v>17</v>
      </c>
      <c r="AM222">
        <f t="shared" si="162"/>
        <v>17</v>
      </c>
      <c r="AN222" s="19">
        <f t="shared" si="177"/>
        <v>48061</v>
      </c>
      <c r="AO222" s="13">
        <f t="shared" si="178"/>
        <v>31</v>
      </c>
      <c r="AP222" s="15">
        <f t="shared" si="163"/>
        <v>0.1322375714430286</v>
      </c>
      <c r="AQ222">
        <f t="shared" si="164"/>
        <v>4919</v>
      </c>
      <c r="AR222">
        <f t="shared" si="165"/>
        <v>32</v>
      </c>
      <c r="AS222" s="20">
        <v>0.1</v>
      </c>
      <c r="AT222" s="14">
        <f t="shared" si="166"/>
        <v>157408</v>
      </c>
      <c r="AU222" s="14">
        <f t="shared" si="167"/>
        <v>15740</v>
      </c>
      <c r="AV222" s="14">
        <f t="shared" si="168"/>
        <v>0</v>
      </c>
      <c r="AW222" s="13">
        <f t="shared" si="169"/>
        <v>0</v>
      </c>
      <c r="AX222" s="13">
        <f t="shared" si="170"/>
        <v>0</v>
      </c>
      <c r="AY222" s="13">
        <f t="shared" si="179"/>
        <v>0</v>
      </c>
      <c r="BN222" s="13"/>
      <c r="BO222" s="19">
        <f t="shared" si="182"/>
        <v>48061</v>
      </c>
      <c r="BP222">
        <f t="shared" si="171"/>
        <v>17</v>
      </c>
      <c r="BQ222">
        <v>203</v>
      </c>
      <c r="BR222" s="16">
        <f t="shared" si="180"/>
        <v>0</v>
      </c>
      <c r="BS222" s="16">
        <f t="shared" si="172"/>
        <v>0</v>
      </c>
      <c r="BT222" s="14">
        <f t="shared" si="173"/>
        <v>0</v>
      </c>
      <c r="BU222" s="14">
        <f t="shared" si="181"/>
        <v>1.0011717677116394E-08</v>
      </c>
      <c r="BV222" s="13"/>
      <c r="BW222" s="19">
        <f t="shared" si="184"/>
        <v>47849</v>
      </c>
      <c r="BX222">
        <f t="shared" si="174"/>
        <v>17</v>
      </c>
      <c r="BY222">
        <v>203</v>
      </c>
      <c r="BZ222" s="16">
        <f t="shared" si="185"/>
        <v>0</v>
      </c>
      <c r="CA222" s="16">
        <f t="shared" si="175"/>
        <v>0</v>
      </c>
      <c r="CB222" s="14">
        <f t="shared" si="176"/>
        <v>0</v>
      </c>
      <c r="CC222" s="14">
        <f t="shared" si="183"/>
        <v>0</v>
      </c>
      <c r="CD222" s="13"/>
    </row>
    <row r="223" spans="36:82" ht="13.5">
      <c r="AJ223">
        <v>204</v>
      </c>
      <c r="AK223">
        <f t="shared" si="160"/>
        <v>17</v>
      </c>
      <c r="AL223">
        <f t="shared" si="161"/>
        <v>17</v>
      </c>
      <c r="AM223">
        <f t="shared" si="162"/>
        <v>17</v>
      </c>
      <c r="AN223" s="19">
        <f t="shared" si="177"/>
        <v>48092</v>
      </c>
      <c r="AO223" s="13">
        <f t="shared" si="178"/>
        <v>30</v>
      </c>
      <c r="AP223" s="15">
        <f t="shared" si="163"/>
        <v>0.12213609029113058</v>
      </c>
      <c r="AQ223">
        <f t="shared" si="164"/>
        <v>4396</v>
      </c>
      <c r="AR223">
        <f t="shared" si="165"/>
        <v>32</v>
      </c>
      <c r="AS223" s="20">
        <v>0.1</v>
      </c>
      <c r="AT223" s="14">
        <f t="shared" si="166"/>
        <v>140672</v>
      </c>
      <c r="AU223" s="14">
        <f t="shared" si="167"/>
        <v>14067</v>
      </c>
      <c r="AV223" s="14">
        <f t="shared" si="168"/>
        <v>0</v>
      </c>
      <c r="AW223" s="13">
        <f t="shared" si="169"/>
        <v>5575</v>
      </c>
      <c r="AX223" s="13">
        <f t="shared" si="170"/>
        <v>0</v>
      </c>
      <c r="AY223" s="13">
        <f t="shared" si="179"/>
        <v>0</v>
      </c>
      <c r="BN223" s="13"/>
      <c r="BO223" s="19">
        <f t="shared" si="182"/>
        <v>48092</v>
      </c>
      <c r="BP223">
        <f t="shared" si="171"/>
        <v>17</v>
      </c>
      <c r="BQ223">
        <v>204</v>
      </c>
      <c r="BR223" s="16">
        <f t="shared" si="180"/>
        <v>0</v>
      </c>
      <c r="BS223" s="16">
        <f t="shared" si="172"/>
        <v>0</v>
      </c>
      <c r="BT223" s="14">
        <f t="shared" si="173"/>
        <v>0</v>
      </c>
      <c r="BU223" s="14">
        <f t="shared" si="181"/>
        <v>1.0011717677116394E-08</v>
      </c>
      <c r="BV223" s="13"/>
      <c r="BW223" s="19">
        <f t="shared" si="184"/>
        <v>47880</v>
      </c>
      <c r="BX223">
        <f t="shared" si="174"/>
        <v>17</v>
      </c>
      <c r="BY223">
        <v>204</v>
      </c>
      <c r="BZ223" s="16">
        <f t="shared" si="185"/>
        <v>0</v>
      </c>
      <c r="CA223" s="16">
        <f t="shared" si="175"/>
        <v>0</v>
      </c>
      <c r="CB223" s="14">
        <f t="shared" si="176"/>
        <v>0</v>
      </c>
      <c r="CC223" s="14">
        <f t="shared" si="183"/>
        <v>0</v>
      </c>
      <c r="CD223" s="13"/>
    </row>
    <row r="224" spans="36:82" ht="13.5">
      <c r="AJ224">
        <v>205</v>
      </c>
      <c r="AK224">
        <f t="shared" si="160"/>
        <v>18</v>
      </c>
      <c r="AL224">
        <f t="shared" si="161"/>
        <v>18</v>
      </c>
      <c r="AM224">
        <f t="shared" si="162"/>
        <v>17</v>
      </c>
      <c r="AN224" s="19">
        <f t="shared" si="177"/>
        <v>48122</v>
      </c>
      <c r="AO224" s="13">
        <f t="shared" si="178"/>
        <v>31</v>
      </c>
      <c r="AP224" s="15">
        <f t="shared" si="163"/>
        <v>0.112388160979549</v>
      </c>
      <c r="AQ224">
        <f t="shared" si="164"/>
        <v>4180</v>
      </c>
      <c r="AR224">
        <f t="shared" si="165"/>
        <v>32</v>
      </c>
      <c r="AS224" s="20">
        <v>0.1</v>
      </c>
      <c r="AT224" s="14">
        <f t="shared" si="166"/>
        <v>133760</v>
      </c>
      <c r="AU224" s="14">
        <f t="shared" si="167"/>
        <v>13376</v>
      </c>
      <c r="AV224" s="14">
        <f t="shared" si="168"/>
        <v>0</v>
      </c>
      <c r="AW224" s="13">
        <f t="shared" si="169"/>
        <v>0</v>
      </c>
      <c r="AX224" s="13">
        <f t="shared" si="170"/>
        <v>0</v>
      </c>
      <c r="AY224" s="13">
        <f t="shared" si="179"/>
        <v>0</v>
      </c>
      <c r="BN224" s="13"/>
      <c r="BO224" s="19">
        <f t="shared" si="182"/>
        <v>48122</v>
      </c>
      <c r="BP224">
        <f t="shared" si="171"/>
        <v>18</v>
      </c>
      <c r="BQ224">
        <v>205</v>
      </c>
      <c r="BR224" s="16">
        <f t="shared" si="180"/>
        <v>0</v>
      </c>
      <c r="BS224" s="16">
        <f t="shared" si="172"/>
        <v>0</v>
      </c>
      <c r="BT224" s="14">
        <f t="shared" si="173"/>
        <v>0</v>
      </c>
      <c r="BU224" s="14">
        <f t="shared" si="181"/>
        <v>1.0011717677116394E-08</v>
      </c>
      <c r="BV224" s="13"/>
      <c r="BW224" s="19">
        <f t="shared" si="184"/>
        <v>47908</v>
      </c>
      <c r="BX224">
        <f t="shared" si="174"/>
        <v>18</v>
      </c>
      <c r="BY224">
        <v>205</v>
      </c>
      <c r="BZ224" s="16">
        <f t="shared" si="185"/>
        <v>0</v>
      </c>
      <c r="CA224" s="16">
        <f t="shared" si="175"/>
        <v>0</v>
      </c>
      <c r="CB224" s="14">
        <f t="shared" si="176"/>
        <v>0</v>
      </c>
      <c r="CC224" s="14">
        <f t="shared" si="183"/>
        <v>0</v>
      </c>
      <c r="CD224" s="13"/>
    </row>
    <row r="225" spans="36:82" ht="13.5">
      <c r="AJ225">
        <v>206</v>
      </c>
      <c r="AK225">
        <f t="shared" si="160"/>
        <v>18</v>
      </c>
      <c r="AL225">
        <f t="shared" si="161"/>
        <v>18</v>
      </c>
      <c r="AM225">
        <f t="shared" si="162"/>
        <v>17</v>
      </c>
      <c r="AN225" s="19">
        <f t="shared" si="177"/>
        <v>48153</v>
      </c>
      <c r="AO225" s="13">
        <f t="shared" si="178"/>
        <v>30</v>
      </c>
      <c r="AP225" s="15">
        <f t="shared" si="163"/>
        <v>0.10325091211942306</v>
      </c>
      <c r="AQ225">
        <f t="shared" si="164"/>
        <v>3717</v>
      </c>
      <c r="AR225">
        <f t="shared" si="165"/>
        <v>32</v>
      </c>
      <c r="AS225" s="20">
        <v>0.1</v>
      </c>
      <c r="AT225" s="14">
        <f t="shared" si="166"/>
        <v>118944</v>
      </c>
      <c r="AU225" s="14">
        <f t="shared" si="167"/>
        <v>11894</v>
      </c>
      <c r="AV225" s="14">
        <f t="shared" si="168"/>
        <v>0</v>
      </c>
      <c r="AW225" s="13">
        <f t="shared" si="169"/>
        <v>0</v>
      </c>
      <c r="AX225" s="13">
        <f t="shared" si="170"/>
        <v>11700</v>
      </c>
      <c r="AY225" s="13">
        <f t="shared" si="179"/>
        <v>0</v>
      </c>
      <c r="BN225" s="13"/>
      <c r="BO225" s="19">
        <f t="shared" si="182"/>
        <v>48153</v>
      </c>
      <c r="BP225">
        <f t="shared" si="171"/>
        <v>18</v>
      </c>
      <c r="BQ225">
        <v>206</v>
      </c>
      <c r="BR225" s="16">
        <f t="shared" si="180"/>
        <v>0</v>
      </c>
      <c r="BS225" s="16">
        <f t="shared" si="172"/>
        <v>0</v>
      </c>
      <c r="BT225" s="14">
        <f t="shared" si="173"/>
        <v>0</v>
      </c>
      <c r="BU225" s="14">
        <f t="shared" si="181"/>
        <v>1.0011717677116394E-08</v>
      </c>
      <c r="BV225" s="13"/>
      <c r="BW225" s="19">
        <f t="shared" si="184"/>
        <v>47939</v>
      </c>
      <c r="BX225">
        <f t="shared" si="174"/>
        <v>18</v>
      </c>
      <c r="BY225">
        <v>206</v>
      </c>
      <c r="BZ225" s="16">
        <f t="shared" si="185"/>
        <v>0</v>
      </c>
      <c r="CA225" s="16">
        <f t="shared" si="175"/>
        <v>0</v>
      </c>
      <c r="CB225" s="14">
        <f t="shared" si="176"/>
        <v>0</v>
      </c>
      <c r="CC225" s="14">
        <f t="shared" si="183"/>
        <v>0</v>
      </c>
      <c r="CD225" s="13"/>
    </row>
    <row r="226" spans="36:82" ht="13.5">
      <c r="AJ226">
        <v>207</v>
      </c>
      <c r="AK226">
        <f t="shared" si="160"/>
        <v>18</v>
      </c>
      <c r="AL226">
        <f t="shared" si="161"/>
        <v>18</v>
      </c>
      <c r="AM226">
        <f t="shared" si="162"/>
        <v>17</v>
      </c>
      <c r="AN226" s="19">
        <f t="shared" si="177"/>
        <v>48183</v>
      </c>
      <c r="AO226" s="13">
        <f t="shared" si="178"/>
        <v>31</v>
      </c>
      <c r="AP226" s="15">
        <f t="shared" si="163"/>
        <v>0.0840626895131586</v>
      </c>
      <c r="AQ226">
        <f t="shared" si="164"/>
        <v>3127</v>
      </c>
      <c r="AR226">
        <f t="shared" si="165"/>
        <v>32</v>
      </c>
      <c r="AS226" s="20">
        <v>0.1</v>
      </c>
      <c r="AT226" s="14">
        <f t="shared" si="166"/>
        <v>100064</v>
      </c>
      <c r="AU226" s="14">
        <f t="shared" si="167"/>
        <v>10006</v>
      </c>
      <c r="AV226" s="14">
        <f t="shared" si="168"/>
        <v>0</v>
      </c>
      <c r="AW226" s="13">
        <f t="shared" si="169"/>
        <v>5575</v>
      </c>
      <c r="AX226" s="13">
        <f t="shared" si="170"/>
        <v>0</v>
      </c>
      <c r="AY226" s="13">
        <f t="shared" si="179"/>
        <v>0</v>
      </c>
      <c r="BN226" s="13"/>
      <c r="BO226" s="19">
        <f t="shared" si="182"/>
        <v>48183</v>
      </c>
      <c r="BP226">
        <f t="shared" si="171"/>
        <v>18</v>
      </c>
      <c r="BQ226">
        <v>207</v>
      </c>
      <c r="BR226" s="16">
        <f t="shared" si="180"/>
        <v>0</v>
      </c>
      <c r="BS226" s="16">
        <f t="shared" si="172"/>
        <v>0</v>
      </c>
      <c r="BT226" s="14">
        <f t="shared" si="173"/>
        <v>0</v>
      </c>
      <c r="BU226" s="14">
        <f t="shared" si="181"/>
        <v>1.0011717677116394E-08</v>
      </c>
      <c r="BV226" s="13"/>
      <c r="BW226" s="19">
        <f t="shared" si="184"/>
        <v>47969</v>
      </c>
      <c r="BX226">
        <f t="shared" si="174"/>
        <v>18</v>
      </c>
      <c r="BY226">
        <v>207</v>
      </c>
      <c r="BZ226" s="16">
        <f t="shared" si="185"/>
        <v>0</v>
      </c>
      <c r="CA226" s="16">
        <f t="shared" si="175"/>
        <v>0</v>
      </c>
      <c r="CB226" s="14">
        <f t="shared" si="176"/>
        <v>0</v>
      </c>
      <c r="CC226" s="14">
        <f t="shared" si="183"/>
        <v>0</v>
      </c>
      <c r="CD226" s="13"/>
    </row>
    <row r="227" spans="36:82" ht="13.5">
      <c r="AJ227">
        <v>208</v>
      </c>
      <c r="AK227">
        <f t="shared" si="160"/>
        <v>18</v>
      </c>
      <c r="AL227">
        <f t="shared" si="161"/>
        <v>18</v>
      </c>
      <c r="AM227">
        <f t="shared" si="162"/>
        <v>17</v>
      </c>
      <c r="AN227" s="19">
        <f t="shared" si="177"/>
        <v>48214</v>
      </c>
      <c r="AO227" s="13">
        <f t="shared" si="178"/>
        <v>31</v>
      </c>
      <c r="AP227" s="15">
        <f t="shared" si="163"/>
        <v>0.09411366325929713</v>
      </c>
      <c r="AQ227">
        <f t="shared" si="164"/>
        <v>3501</v>
      </c>
      <c r="AR227">
        <f t="shared" si="165"/>
        <v>32</v>
      </c>
      <c r="AS227" s="20">
        <v>0.1</v>
      </c>
      <c r="AT227" s="14">
        <f t="shared" si="166"/>
        <v>112032</v>
      </c>
      <c r="AU227" s="14">
        <f t="shared" si="167"/>
        <v>11203</v>
      </c>
      <c r="AV227" s="14">
        <f t="shared" si="168"/>
        <v>0</v>
      </c>
      <c r="AW227" s="13">
        <f t="shared" si="169"/>
        <v>0</v>
      </c>
      <c r="AX227" s="13">
        <f t="shared" si="170"/>
        <v>0</v>
      </c>
      <c r="AY227" s="13">
        <f t="shared" si="179"/>
        <v>0</v>
      </c>
      <c r="BN227" s="13"/>
      <c r="BO227" s="19">
        <f t="shared" si="182"/>
        <v>48214</v>
      </c>
      <c r="BP227">
        <f t="shared" si="171"/>
        <v>18</v>
      </c>
      <c r="BQ227">
        <v>208</v>
      </c>
      <c r="BR227" s="16">
        <f t="shared" si="180"/>
        <v>0</v>
      </c>
      <c r="BS227" s="16">
        <f t="shared" si="172"/>
        <v>0</v>
      </c>
      <c r="BT227" s="14">
        <f t="shared" si="173"/>
        <v>0</v>
      </c>
      <c r="BU227" s="14">
        <f t="shared" si="181"/>
        <v>1.0011717677116394E-08</v>
      </c>
      <c r="BV227" s="13"/>
      <c r="BW227" s="19">
        <f t="shared" si="184"/>
        <v>48000</v>
      </c>
      <c r="BX227">
        <f t="shared" si="174"/>
        <v>18</v>
      </c>
      <c r="BY227">
        <v>208</v>
      </c>
      <c r="BZ227" s="16">
        <f t="shared" si="185"/>
        <v>0</v>
      </c>
      <c r="CA227" s="16">
        <f t="shared" si="175"/>
        <v>0</v>
      </c>
      <c r="CB227" s="14">
        <f t="shared" si="176"/>
        <v>0</v>
      </c>
      <c r="CC227" s="14">
        <f t="shared" si="183"/>
        <v>0</v>
      </c>
      <c r="CD227" s="13"/>
    </row>
    <row r="228" spans="36:82" ht="13.5">
      <c r="AJ228">
        <v>209</v>
      </c>
      <c r="AK228">
        <f t="shared" si="160"/>
        <v>18</v>
      </c>
      <c r="AL228">
        <f t="shared" si="161"/>
        <v>18</v>
      </c>
      <c r="AM228">
        <f t="shared" si="162"/>
        <v>17</v>
      </c>
      <c r="AN228" s="19">
        <f t="shared" si="177"/>
        <v>48245</v>
      </c>
      <c r="AO228" s="13">
        <f t="shared" si="178"/>
        <v>29</v>
      </c>
      <c r="AP228" s="15">
        <f t="shared" si="163"/>
        <v>0.10325091211942306</v>
      </c>
      <c r="AQ228">
        <f t="shared" si="164"/>
        <v>3593</v>
      </c>
      <c r="AR228">
        <f t="shared" si="165"/>
        <v>32</v>
      </c>
      <c r="AS228" s="20">
        <v>0.1</v>
      </c>
      <c r="AT228" s="14">
        <f t="shared" si="166"/>
        <v>114976</v>
      </c>
      <c r="AU228" s="14">
        <f t="shared" si="167"/>
        <v>11497</v>
      </c>
      <c r="AV228" s="14">
        <f t="shared" si="168"/>
        <v>0</v>
      </c>
      <c r="AW228" s="13">
        <f t="shared" si="169"/>
        <v>5575</v>
      </c>
      <c r="AX228" s="13">
        <f t="shared" si="170"/>
        <v>0</v>
      </c>
      <c r="AY228" s="13">
        <f t="shared" si="179"/>
        <v>0</v>
      </c>
      <c r="BN228" s="13"/>
      <c r="BO228" s="19">
        <f t="shared" si="182"/>
        <v>48245</v>
      </c>
      <c r="BP228">
        <f t="shared" si="171"/>
        <v>18</v>
      </c>
      <c r="BQ228">
        <v>209</v>
      </c>
      <c r="BR228" s="16">
        <f t="shared" si="180"/>
        <v>0</v>
      </c>
      <c r="BS228" s="16">
        <f t="shared" si="172"/>
        <v>0</v>
      </c>
      <c r="BT228" s="14">
        <f t="shared" si="173"/>
        <v>0</v>
      </c>
      <c r="BU228" s="14">
        <f t="shared" si="181"/>
        <v>1.0011717677116394E-08</v>
      </c>
      <c r="BV228" s="13"/>
      <c r="BW228" s="19">
        <f t="shared" si="184"/>
        <v>48030</v>
      </c>
      <c r="BX228">
        <f t="shared" si="174"/>
        <v>18</v>
      </c>
      <c r="BY228">
        <v>209</v>
      </c>
      <c r="BZ228" s="16">
        <f t="shared" si="185"/>
        <v>0</v>
      </c>
      <c r="CA228" s="16">
        <f t="shared" si="175"/>
        <v>0</v>
      </c>
      <c r="CB228" s="14">
        <f t="shared" si="176"/>
        <v>0</v>
      </c>
      <c r="CC228" s="14">
        <f t="shared" si="183"/>
        <v>0</v>
      </c>
      <c r="CD228" s="13"/>
    </row>
    <row r="229" spans="36:82" ht="13.5">
      <c r="AJ229">
        <v>210</v>
      </c>
      <c r="AK229">
        <f t="shared" si="160"/>
        <v>18</v>
      </c>
      <c r="AL229">
        <f t="shared" si="161"/>
        <v>18</v>
      </c>
      <c r="AM229">
        <f t="shared" si="162"/>
        <v>17</v>
      </c>
      <c r="AN229" s="19">
        <f t="shared" si="177"/>
        <v>48274</v>
      </c>
      <c r="AO229" s="13">
        <f t="shared" si="178"/>
        <v>31</v>
      </c>
      <c r="AP229" s="15">
        <f t="shared" si="163"/>
        <v>0.12152540983967493</v>
      </c>
      <c r="AQ229">
        <f t="shared" si="164"/>
        <v>4520</v>
      </c>
      <c r="AR229">
        <f t="shared" si="165"/>
        <v>32</v>
      </c>
      <c r="AS229" s="20">
        <v>0.1</v>
      </c>
      <c r="AT229" s="14">
        <f t="shared" si="166"/>
        <v>144640</v>
      </c>
      <c r="AU229" s="14">
        <f t="shared" si="167"/>
        <v>14464</v>
      </c>
      <c r="AV229" s="14">
        <f t="shared" si="168"/>
        <v>0</v>
      </c>
      <c r="AW229" s="13">
        <f t="shared" si="169"/>
        <v>0</v>
      </c>
      <c r="AX229" s="13">
        <f t="shared" si="170"/>
        <v>0</v>
      </c>
      <c r="AY229" s="13">
        <f t="shared" si="179"/>
        <v>0</v>
      </c>
      <c r="BN229" s="13"/>
      <c r="BO229" s="19">
        <f t="shared" si="182"/>
        <v>48274</v>
      </c>
      <c r="BP229">
        <f t="shared" si="171"/>
        <v>18</v>
      </c>
      <c r="BQ229">
        <v>210</v>
      </c>
      <c r="BR229" s="16">
        <f t="shared" si="180"/>
        <v>0</v>
      </c>
      <c r="BS229" s="16">
        <f t="shared" si="172"/>
        <v>0</v>
      </c>
      <c r="BT229" s="14">
        <f t="shared" si="173"/>
        <v>0</v>
      </c>
      <c r="BU229" s="14">
        <f t="shared" si="181"/>
        <v>1.0011717677116394E-08</v>
      </c>
      <c r="BV229" s="13"/>
      <c r="BW229" s="19">
        <f t="shared" si="184"/>
        <v>48061</v>
      </c>
      <c r="BX229">
        <f t="shared" si="174"/>
        <v>18</v>
      </c>
      <c r="BY229">
        <v>210</v>
      </c>
      <c r="BZ229" s="16">
        <f t="shared" si="185"/>
        <v>0</v>
      </c>
      <c r="CA229" s="16">
        <f t="shared" si="175"/>
        <v>0</v>
      </c>
      <c r="CB229" s="14">
        <f t="shared" si="176"/>
        <v>0</v>
      </c>
      <c r="CC229" s="14">
        <f t="shared" si="183"/>
        <v>0</v>
      </c>
      <c r="CD229" s="13"/>
    </row>
    <row r="230" spans="36:82" ht="13.5">
      <c r="AJ230">
        <v>211</v>
      </c>
      <c r="AK230">
        <f t="shared" si="160"/>
        <v>18</v>
      </c>
      <c r="AL230">
        <f t="shared" si="161"/>
        <v>18</v>
      </c>
      <c r="AM230">
        <f t="shared" si="162"/>
        <v>18</v>
      </c>
      <c r="AN230" s="19">
        <f t="shared" si="177"/>
        <v>48305</v>
      </c>
      <c r="AO230" s="13">
        <f t="shared" si="178"/>
        <v>30</v>
      </c>
      <c r="AP230" s="15">
        <f t="shared" si="163"/>
        <v>0.14071363244593937</v>
      </c>
      <c r="AQ230">
        <f t="shared" si="164"/>
        <v>5065</v>
      </c>
      <c r="AR230">
        <f t="shared" si="165"/>
        <v>32</v>
      </c>
      <c r="AS230" s="20">
        <v>0.1</v>
      </c>
      <c r="AT230" s="14">
        <f t="shared" si="166"/>
        <v>162080</v>
      </c>
      <c r="AU230" s="14">
        <f t="shared" si="167"/>
        <v>16208</v>
      </c>
      <c r="AV230" s="14">
        <f t="shared" si="168"/>
        <v>19500</v>
      </c>
      <c r="AW230" s="13">
        <f t="shared" si="169"/>
        <v>0</v>
      </c>
      <c r="AX230" s="13">
        <f t="shared" si="170"/>
        <v>0</v>
      </c>
      <c r="AY230" s="13">
        <f t="shared" si="179"/>
        <v>70000</v>
      </c>
      <c r="BN230" s="13"/>
      <c r="BO230" s="19">
        <f t="shared" si="182"/>
        <v>48305</v>
      </c>
      <c r="BP230">
        <f t="shared" si="171"/>
        <v>18</v>
      </c>
      <c r="BQ230">
        <v>211</v>
      </c>
      <c r="BR230" s="16">
        <f t="shared" si="180"/>
        <v>0</v>
      </c>
      <c r="BS230" s="16">
        <f t="shared" si="172"/>
        <v>0</v>
      </c>
      <c r="BT230" s="14">
        <f t="shared" si="173"/>
        <v>0</v>
      </c>
      <c r="BU230" s="14">
        <f t="shared" si="181"/>
        <v>1.0011717677116394E-08</v>
      </c>
      <c r="BV230" s="13"/>
      <c r="BW230" s="19">
        <f t="shared" si="184"/>
        <v>48092</v>
      </c>
      <c r="BX230">
        <f t="shared" si="174"/>
        <v>18</v>
      </c>
      <c r="BY230">
        <v>211</v>
      </c>
      <c r="BZ230" s="16">
        <f t="shared" si="185"/>
        <v>0</v>
      </c>
      <c r="CA230" s="16">
        <f t="shared" si="175"/>
        <v>0</v>
      </c>
      <c r="CB230" s="14">
        <f t="shared" si="176"/>
        <v>0</v>
      </c>
      <c r="CC230" s="14">
        <f t="shared" si="183"/>
        <v>0</v>
      </c>
      <c r="CD230" s="13"/>
    </row>
    <row r="231" spans="36:82" ht="13.5">
      <c r="AJ231">
        <v>212</v>
      </c>
      <c r="AK231">
        <f t="shared" si="160"/>
        <v>18</v>
      </c>
      <c r="AL231">
        <f t="shared" si="161"/>
        <v>18</v>
      </c>
      <c r="AM231">
        <f t="shared" si="162"/>
        <v>18</v>
      </c>
      <c r="AN231" s="19">
        <f t="shared" si="177"/>
        <v>48335</v>
      </c>
      <c r="AO231" s="13">
        <f t="shared" si="178"/>
        <v>31</v>
      </c>
      <c r="AP231" s="15">
        <f t="shared" si="163"/>
        <v>0.1498508813060653</v>
      </c>
      <c r="AQ231">
        <f t="shared" si="164"/>
        <v>5574</v>
      </c>
      <c r="AR231">
        <f t="shared" si="165"/>
        <v>32</v>
      </c>
      <c r="AS231" s="20">
        <v>0.1</v>
      </c>
      <c r="AT231" s="14">
        <f t="shared" si="166"/>
        <v>178368</v>
      </c>
      <c r="AU231" s="14">
        <f t="shared" si="167"/>
        <v>17836</v>
      </c>
      <c r="AV231" s="14">
        <f t="shared" si="168"/>
        <v>0</v>
      </c>
      <c r="AW231" s="13">
        <f t="shared" si="169"/>
        <v>0</v>
      </c>
      <c r="AX231" s="13">
        <f t="shared" si="170"/>
        <v>0</v>
      </c>
      <c r="AY231" s="13">
        <f t="shared" si="179"/>
        <v>0</v>
      </c>
      <c r="BN231" s="13"/>
      <c r="BO231" s="19">
        <f t="shared" si="182"/>
        <v>48335</v>
      </c>
      <c r="BP231">
        <f t="shared" si="171"/>
        <v>18</v>
      </c>
      <c r="BQ231">
        <v>212</v>
      </c>
      <c r="BR231" s="16">
        <f t="shared" si="180"/>
        <v>0</v>
      </c>
      <c r="BS231" s="16">
        <f t="shared" si="172"/>
        <v>0</v>
      </c>
      <c r="BT231" s="14">
        <f t="shared" si="173"/>
        <v>0</v>
      </c>
      <c r="BU231" s="14">
        <f t="shared" si="181"/>
        <v>1.0011717677116394E-08</v>
      </c>
      <c r="BV231" s="13"/>
      <c r="BW231" s="19">
        <f t="shared" si="184"/>
        <v>48122</v>
      </c>
      <c r="BX231">
        <f t="shared" si="174"/>
        <v>18</v>
      </c>
      <c r="BY231">
        <v>212</v>
      </c>
      <c r="BZ231" s="16">
        <f t="shared" si="185"/>
        <v>0</v>
      </c>
      <c r="CA231" s="16">
        <f t="shared" si="175"/>
        <v>0</v>
      </c>
      <c r="CB231" s="14">
        <f t="shared" si="176"/>
        <v>0</v>
      </c>
      <c r="CC231" s="14">
        <f t="shared" si="183"/>
        <v>0</v>
      </c>
      <c r="CD231" s="13"/>
    </row>
    <row r="232" spans="36:82" ht="13.5">
      <c r="AJ232">
        <v>213</v>
      </c>
      <c r="AK232">
        <f t="shared" si="160"/>
        <v>18</v>
      </c>
      <c r="AL232">
        <f t="shared" si="161"/>
        <v>18</v>
      </c>
      <c r="AM232">
        <f t="shared" si="162"/>
        <v>18</v>
      </c>
      <c r="AN232" s="19">
        <f t="shared" si="177"/>
        <v>48366</v>
      </c>
      <c r="AO232" s="13">
        <f t="shared" si="178"/>
        <v>30</v>
      </c>
      <c r="AP232" s="15">
        <f t="shared" si="163"/>
        <v>0.14071363244593937</v>
      </c>
      <c r="AQ232">
        <f t="shared" si="164"/>
        <v>5065</v>
      </c>
      <c r="AR232">
        <f t="shared" si="165"/>
        <v>32</v>
      </c>
      <c r="AS232" s="20">
        <v>0.1</v>
      </c>
      <c r="AT232" s="14">
        <f t="shared" si="166"/>
        <v>162080</v>
      </c>
      <c r="AU232" s="14">
        <f t="shared" si="167"/>
        <v>16208</v>
      </c>
      <c r="AV232" s="14">
        <f t="shared" si="168"/>
        <v>0</v>
      </c>
      <c r="AW232" s="13">
        <f t="shared" si="169"/>
        <v>0</v>
      </c>
      <c r="AX232" s="13">
        <f t="shared" si="170"/>
        <v>0</v>
      </c>
      <c r="AY232" s="13">
        <f t="shared" si="179"/>
        <v>0</v>
      </c>
      <c r="BN232" s="13"/>
      <c r="BO232" s="19">
        <f t="shared" si="182"/>
        <v>48366</v>
      </c>
      <c r="BP232">
        <f t="shared" si="171"/>
        <v>18</v>
      </c>
      <c r="BQ232">
        <v>213</v>
      </c>
      <c r="BR232" s="16">
        <f t="shared" si="180"/>
        <v>0</v>
      </c>
      <c r="BS232" s="16">
        <f t="shared" si="172"/>
        <v>0</v>
      </c>
      <c r="BT232" s="14">
        <f t="shared" si="173"/>
        <v>0</v>
      </c>
      <c r="BU232" s="14">
        <f t="shared" si="181"/>
        <v>1.0011717677116394E-08</v>
      </c>
      <c r="BV232" s="13"/>
      <c r="BW232" s="19">
        <f t="shared" si="184"/>
        <v>48153</v>
      </c>
      <c r="BX232">
        <f t="shared" si="174"/>
        <v>18</v>
      </c>
      <c r="BY232">
        <v>213</v>
      </c>
      <c r="BZ232" s="16">
        <f t="shared" si="185"/>
        <v>0</v>
      </c>
      <c r="CA232" s="16">
        <f t="shared" si="175"/>
        <v>0</v>
      </c>
      <c r="CB232" s="14">
        <f t="shared" si="176"/>
        <v>0</v>
      </c>
      <c r="CC232" s="14">
        <f t="shared" si="183"/>
        <v>0</v>
      </c>
      <c r="CD232" s="13"/>
    </row>
    <row r="233" spans="36:82" ht="13.5">
      <c r="AJ233">
        <v>214</v>
      </c>
      <c r="AK233">
        <f t="shared" si="160"/>
        <v>18</v>
      </c>
      <c r="AL233">
        <f t="shared" si="161"/>
        <v>18</v>
      </c>
      <c r="AM233">
        <f t="shared" si="162"/>
        <v>18</v>
      </c>
      <c r="AN233" s="19">
        <f t="shared" si="177"/>
        <v>48396</v>
      </c>
      <c r="AO233" s="13">
        <f t="shared" si="178"/>
        <v>31</v>
      </c>
      <c r="AP233" s="15">
        <f t="shared" si="163"/>
        <v>0.12152540983967493</v>
      </c>
      <c r="AQ233">
        <f t="shared" si="164"/>
        <v>4520</v>
      </c>
      <c r="AR233">
        <f t="shared" si="165"/>
        <v>32</v>
      </c>
      <c r="AS233" s="20">
        <v>0.1</v>
      </c>
      <c r="AT233" s="14">
        <f t="shared" si="166"/>
        <v>144640</v>
      </c>
      <c r="AU233" s="14">
        <f t="shared" si="167"/>
        <v>14464</v>
      </c>
      <c r="AV233" s="14">
        <f t="shared" si="168"/>
        <v>0</v>
      </c>
      <c r="AW233" s="13">
        <f t="shared" si="169"/>
        <v>4875</v>
      </c>
      <c r="AX233" s="13">
        <f t="shared" si="170"/>
        <v>0</v>
      </c>
      <c r="AY233" s="13">
        <f t="shared" si="179"/>
        <v>0</v>
      </c>
      <c r="BN233" s="13"/>
      <c r="BO233" s="19">
        <f t="shared" si="182"/>
        <v>48396</v>
      </c>
      <c r="BP233">
        <f t="shared" si="171"/>
        <v>18</v>
      </c>
      <c r="BQ233">
        <v>214</v>
      </c>
      <c r="BR233" s="16">
        <f t="shared" si="180"/>
        <v>0</v>
      </c>
      <c r="BS233" s="16">
        <f t="shared" si="172"/>
        <v>0</v>
      </c>
      <c r="BT233" s="14">
        <f t="shared" si="173"/>
        <v>0</v>
      </c>
      <c r="BU233" s="14">
        <f t="shared" si="181"/>
        <v>1.0011717677116394E-08</v>
      </c>
      <c r="BV233" s="13"/>
      <c r="BW233" s="19">
        <f t="shared" si="184"/>
        <v>48183</v>
      </c>
      <c r="BX233">
        <f t="shared" si="174"/>
        <v>18</v>
      </c>
      <c r="BY233">
        <v>214</v>
      </c>
      <c r="BZ233" s="16">
        <f t="shared" si="185"/>
        <v>0</v>
      </c>
      <c r="CA233" s="16">
        <f t="shared" si="175"/>
        <v>0</v>
      </c>
      <c r="CB233" s="14">
        <f t="shared" si="176"/>
        <v>0</v>
      </c>
      <c r="CC233" s="14">
        <f t="shared" si="183"/>
        <v>0</v>
      </c>
      <c r="CD233" s="13"/>
    </row>
    <row r="234" spans="36:82" ht="13.5">
      <c r="AJ234">
        <v>215</v>
      </c>
      <c r="AK234">
        <f t="shared" si="160"/>
        <v>18</v>
      </c>
      <c r="AL234">
        <f t="shared" si="161"/>
        <v>18</v>
      </c>
      <c r="AM234">
        <f t="shared" si="162"/>
        <v>18</v>
      </c>
      <c r="AN234" s="19">
        <f t="shared" si="177"/>
        <v>48427</v>
      </c>
      <c r="AO234" s="13">
        <f t="shared" si="178"/>
        <v>31</v>
      </c>
      <c r="AP234" s="15">
        <f t="shared" si="163"/>
        <v>0.13157638358581347</v>
      </c>
      <c r="AQ234">
        <f t="shared" si="164"/>
        <v>4894</v>
      </c>
      <c r="AR234">
        <f t="shared" si="165"/>
        <v>32</v>
      </c>
      <c r="AS234" s="20">
        <v>0.1</v>
      </c>
      <c r="AT234" s="14">
        <f t="shared" si="166"/>
        <v>156608</v>
      </c>
      <c r="AU234" s="14">
        <f t="shared" si="167"/>
        <v>15660</v>
      </c>
      <c r="AV234" s="14">
        <f t="shared" si="168"/>
        <v>0</v>
      </c>
      <c r="AW234" s="13">
        <f t="shared" si="169"/>
        <v>0</v>
      </c>
      <c r="AX234" s="13">
        <f t="shared" si="170"/>
        <v>0</v>
      </c>
      <c r="AY234" s="13">
        <f t="shared" si="179"/>
        <v>0</v>
      </c>
      <c r="BN234" s="13"/>
      <c r="BO234" s="19">
        <f t="shared" si="182"/>
        <v>48427</v>
      </c>
      <c r="BP234">
        <f t="shared" si="171"/>
        <v>18</v>
      </c>
      <c r="BQ234">
        <v>215</v>
      </c>
      <c r="BR234" s="16">
        <f t="shared" si="180"/>
        <v>0</v>
      </c>
      <c r="BS234" s="16">
        <f t="shared" si="172"/>
        <v>0</v>
      </c>
      <c r="BT234" s="14">
        <f t="shared" si="173"/>
        <v>0</v>
      </c>
      <c r="BU234" s="14">
        <f t="shared" si="181"/>
        <v>1.0011717677116394E-08</v>
      </c>
      <c r="BV234" s="13"/>
      <c r="BW234" s="19">
        <f t="shared" si="184"/>
        <v>48214</v>
      </c>
      <c r="BX234">
        <f t="shared" si="174"/>
        <v>18</v>
      </c>
      <c r="BY234">
        <v>215</v>
      </c>
      <c r="BZ234" s="16">
        <f t="shared" si="185"/>
        <v>0</v>
      </c>
      <c r="CA234" s="16">
        <f t="shared" si="175"/>
        <v>0</v>
      </c>
      <c r="CB234" s="14">
        <f t="shared" si="176"/>
        <v>0</v>
      </c>
      <c r="CC234" s="14">
        <f t="shared" si="183"/>
        <v>0</v>
      </c>
      <c r="CD234" s="13"/>
    </row>
    <row r="235" spans="36:82" ht="13.5">
      <c r="AJ235">
        <v>216</v>
      </c>
      <c r="AK235">
        <f t="shared" si="160"/>
        <v>18</v>
      </c>
      <c r="AL235">
        <f t="shared" si="161"/>
        <v>18</v>
      </c>
      <c r="AM235">
        <f t="shared" si="162"/>
        <v>18</v>
      </c>
      <c r="AN235" s="19">
        <f t="shared" si="177"/>
        <v>48458</v>
      </c>
      <c r="AO235" s="13">
        <f t="shared" si="178"/>
        <v>30</v>
      </c>
      <c r="AP235" s="15">
        <f t="shared" si="163"/>
        <v>0.12152540983967493</v>
      </c>
      <c r="AQ235">
        <f t="shared" si="164"/>
        <v>4374</v>
      </c>
      <c r="AR235">
        <f t="shared" si="165"/>
        <v>32</v>
      </c>
      <c r="AS235" s="20">
        <v>0.1</v>
      </c>
      <c r="AT235" s="14">
        <f t="shared" si="166"/>
        <v>139968</v>
      </c>
      <c r="AU235" s="14">
        <f t="shared" si="167"/>
        <v>13996</v>
      </c>
      <c r="AV235" s="14">
        <f t="shared" si="168"/>
        <v>0</v>
      </c>
      <c r="AW235" s="13">
        <f t="shared" si="169"/>
        <v>4875</v>
      </c>
      <c r="AX235" s="13">
        <f t="shared" si="170"/>
        <v>0</v>
      </c>
      <c r="AY235" s="13">
        <f t="shared" si="179"/>
        <v>0</v>
      </c>
      <c r="BN235" s="13"/>
      <c r="BO235" s="19">
        <f t="shared" si="182"/>
        <v>48458</v>
      </c>
      <c r="BP235">
        <f t="shared" si="171"/>
        <v>18</v>
      </c>
      <c r="BQ235">
        <v>216</v>
      </c>
      <c r="BR235" s="16">
        <f t="shared" si="180"/>
        <v>0</v>
      </c>
      <c r="BS235" s="16">
        <f t="shared" si="172"/>
        <v>0</v>
      </c>
      <c r="BT235" s="14">
        <f t="shared" si="173"/>
        <v>0</v>
      </c>
      <c r="BU235" s="14">
        <f t="shared" si="181"/>
        <v>1.0011717677116394E-08</v>
      </c>
      <c r="BV235" s="13"/>
      <c r="BW235" s="19">
        <f t="shared" si="184"/>
        <v>48245</v>
      </c>
      <c r="BX235">
        <f t="shared" si="174"/>
        <v>18</v>
      </c>
      <c r="BY235">
        <v>216</v>
      </c>
      <c r="BZ235" s="16">
        <f t="shared" si="185"/>
        <v>0</v>
      </c>
      <c r="CA235" s="16">
        <f t="shared" si="175"/>
        <v>0</v>
      </c>
      <c r="CB235" s="14">
        <f t="shared" si="176"/>
        <v>0</v>
      </c>
      <c r="CC235" s="14">
        <f t="shared" si="183"/>
        <v>0</v>
      </c>
      <c r="CD235" s="13"/>
    </row>
    <row r="236" spans="36:82" ht="13.5">
      <c r="AJ236">
        <v>217</v>
      </c>
      <c r="AK236">
        <f t="shared" si="160"/>
        <v>19</v>
      </c>
      <c r="AL236">
        <f t="shared" si="161"/>
        <v>19</v>
      </c>
      <c r="AM236">
        <f t="shared" si="162"/>
        <v>18</v>
      </c>
      <c r="AN236" s="19">
        <f t="shared" si="177"/>
        <v>48488</v>
      </c>
      <c r="AO236" s="13">
        <f t="shared" si="178"/>
        <v>31</v>
      </c>
      <c r="AP236" s="15">
        <f t="shared" si="163"/>
        <v>0.11182622017465124</v>
      </c>
      <c r="AQ236">
        <f t="shared" si="164"/>
        <v>4159</v>
      </c>
      <c r="AR236">
        <f t="shared" si="165"/>
        <v>32</v>
      </c>
      <c r="AS236" s="20">
        <v>0.1</v>
      </c>
      <c r="AT236" s="14">
        <f t="shared" si="166"/>
        <v>133088</v>
      </c>
      <c r="AU236" s="14">
        <f t="shared" si="167"/>
        <v>13308</v>
      </c>
      <c r="AV236" s="14">
        <f t="shared" si="168"/>
        <v>0</v>
      </c>
      <c r="AW236" s="13">
        <f t="shared" si="169"/>
        <v>0</v>
      </c>
      <c r="AX236" s="13">
        <f t="shared" si="170"/>
        <v>0</v>
      </c>
      <c r="AY236" s="13">
        <f t="shared" si="179"/>
        <v>0</v>
      </c>
      <c r="BN236" s="13"/>
      <c r="BO236" s="19">
        <f t="shared" si="182"/>
        <v>48488</v>
      </c>
      <c r="BP236">
        <f t="shared" si="171"/>
        <v>19</v>
      </c>
      <c r="BQ236">
        <v>217</v>
      </c>
      <c r="BR236" s="16">
        <f t="shared" si="180"/>
        <v>0</v>
      </c>
      <c r="BS236" s="16">
        <f t="shared" si="172"/>
        <v>0</v>
      </c>
      <c r="BT236" s="14">
        <f t="shared" si="173"/>
        <v>0</v>
      </c>
      <c r="BU236" s="14">
        <f t="shared" si="181"/>
        <v>1.0011717677116394E-08</v>
      </c>
      <c r="BV236" s="13"/>
      <c r="BW236" s="19">
        <f t="shared" si="184"/>
        <v>48274</v>
      </c>
      <c r="BX236">
        <f t="shared" si="174"/>
        <v>19</v>
      </c>
      <c r="BY236">
        <v>217</v>
      </c>
      <c r="BZ236" s="16">
        <f t="shared" si="185"/>
        <v>0</v>
      </c>
      <c r="CA236" s="16">
        <f t="shared" si="175"/>
        <v>0</v>
      </c>
      <c r="CB236" s="14">
        <f t="shared" si="176"/>
        <v>0</v>
      </c>
      <c r="CC236" s="14">
        <f t="shared" si="183"/>
        <v>0</v>
      </c>
      <c r="CD236" s="13"/>
    </row>
    <row r="237" spans="36:82" ht="13.5">
      <c r="AJ237">
        <v>218</v>
      </c>
      <c r="AK237">
        <f t="shared" si="160"/>
        <v>19</v>
      </c>
      <c r="AL237">
        <f t="shared" si="161"/>
        <v>19</v>
      </c>
      <c r="AM237">
        <f t="shared" si="162"/>
        <v>18</v>
      </c>
      <c r="AN237" s="19">
        <f t="shared" si="177"/>
        <v>48519</v>
      </c>
      <c r="AO237" s="13">
        <f t="shared" si="178"/>
        <v>30</v>
      </c>
      <c r="AP237" s="15">
        <f t="shared" si="163"/>
        <v>0.10273465755882594</v>
      </c>
      <c r="AQ237">
        <f t="shared" si="164"/>
        <v>3698</v>
      </c>
      <c r="AR237">
        <f t="shared" si="165"/>
        <v>32</v>
      </c>
      <c r="AS237" s="20">
        <v>0.1</v>
      </c>
      <c r="AT237" s="14">
        <f t="shared" si="166"/>
        <v>118336</v>
      </c>
      <c r="AU237" s="14">
        <f t="shared" si="167"/>
        <v>11833</v>
      </c>
      <c r="AV237" s="14">
        <f t="shared" si="168"/>
        <v>0</v>
      </c>
      <c r="AW237" s="13">
        <f t="shared" si="169"/>
        <v>0</v>
      </c>
      <c r="AX237" s="13">
        <f t="shared" si="170"/>
        <v>11600</v>
      </c>
      <c r="AY237" s="13">
        <f t="shared" si="179"/>
        <v>0</v>
      </c>
      <c r="BN237" s="13"/>
      <c r="BO237" s="19">
        <f t="shared" si="182"/>
        <v>48519</v>
      </c>
      <c r="BP237">
        <f t="shared" si="171"/>
        <v>19</v>
      </c>
      <c r="BQ237">
        <v>218</v>
      </c>
      <c r="BR237" s="16">
        <f t="shared" si="180"/>
        <v>0</v>
      </c>
      <c r="BS237" s="16">
        <f t="shared" si="172"/>
        <v>0</v>
      </c>
      <c r="BT237" s="14">
        <f t="shared" si="173"/>
        <v>0</v>
      </c>
      <c r="BU237" s="14">
        <f t="shared" si="181"/>
        <v>1.0011717677116394E-08</v>
      </c>
      <c r="BV237" s="13"/>
      <c r="BW237" s="19">
        <f t="shared" si="184"/>
        <v>48305</v>
      </c>
      <c r="BX237">
        <f t="shared" si="174"/>
        <v>19</v>
      </c>
      <c r="BY237">
        <v>218</v>
      </c>
      <c r="BZ237" s="16">
        <f t="shared" si="185"/>
        <v>0</v>
      </c>
      <c r="CA237" s="16">
        <f t="shared" si="175"/>
        <v>0</v>
      </c>
      <c r="CB237" s="14">
        <f t="shared" si="176"/>
        <v>0</v>
      </c>
      <c r="CC237" s="14">
        <f t="shared" si="183"/>
        <v>0</v>
      </c>
      <c r="CD237" s="13"/>
    </row>
    <row r="238" spans="36:82" ht="13.5">
      <c r="AJ238">
        <v>219</v>
      </c>
      <c r="AK238">
        <f t="shared" si="160"/>
        <v>19</v>
      </c>
      <c r="AL238">
        <f t="shared" si="161"/>
        <v>19</v>
      </c>
      <c r="AM238">
        <f t="shared" si="162"/>
        <v>18</v>
      </c>
      <c r="AN238" s="19">
        <f t="shared" si="177"/>
        <v>48549</v>
      </c>
      <c r="AO238" s="13">
        <f t="shared" si="178"/>
        <v>31</v>
      </c>
      <c r="AP238" s="15">
        <f t="shared" si="163"/>
        <v>0.0836423760655928</v>
      </c>
      <c r="AQ238">
        <f t="shared" si="164"/>
        <v>3111</v>
      </c>
      <c r="AR238">
        <f t="shared" si="165"/>
        <v>32</v>
      </c>
      <c r="AS238" s="20">
        <v>0.1</v>
      </c>
      <c r="AT238" s="14">
        <f t="shared" si="166"/>
        <v>99552</v>
      </c>
      <c r="AU238" s="14">
        <f t="shared" si="167"/>
        <v>9955</v>
      </c>
      <c r="AV238" s="14">
        <f t="shared" si="168"/>
        <v>0</v>
      </c>
      <c r="AW238" s="13">
        <f t="shared" si="169"/>
        <v>4875</v>
      </c>
      <c r="AX238" s="13">
        <f t="shared" si="170"/>
        <v>0</v>
      </c>
      <c r="AY238" s="13">
        <f t="shared" si="179"/>
        <v>0</v>
      </c>
      <c r="BN238" s="13"/>
      <c r="BO238" s="19">
        <f t="shared" si="182"/>
        <v>48549</v>
      </c>
      <c r="BP238">
        <f t="shared" si="171"/>
        <v>19</v>
      </c>
      <c r="BQ238">
        <v>219</v>
      </c>
      <c r="BR238" s="16">
        <f t="shared" si="180"/>
        <v>0</v>
      </c>
      <c r="BS238" s="16">
        <f t="shared" si="172"/>
        <v>0</v>
      </c>
      <c r="BT238" s="14">
        <f t="shared" si="173"/>
        <v>0</v>
      </c>
      <c r="BU238" s="14">
        <f t="shared" si="181"/>
        <v>1.0011717677116394E-08</v>
      </c>
      <c r="BV238" s="13"/>
      <c r="BW238" s="19">
        <f t="shared" si="184"/>
        <v>48335</v>
      </c>
      <c r="BX238">
        <f t="shared" si="174"/>
        <v>19</v>
      </c>
      <c r="BY238">
        <v>219</v>
      </c>
      <c r="BZ238" s="16">
        <f t="shared" si="185"/>
        <v>0</v>
      </c>
      <c r="CA238" s="16">
        <f t="shared" si="175"/>
        <v>0</v>
      </c>
      <c r="CB238" s="14">
        <f t="shared" si="176"/>
        <v>0</v>
      </c>
      <c r="CC238" s="14">
        <f t="shared" si="183"/>
        <v>0</v>
      </c>
      <c r="CD238" s="13"/>
    </row>
    <row r="239" spans="36:82" ht="13.5">
      <c r="AJ239">
        <v>220</v>
      </c>
      <c r="AK239">
        <f t="shared" si="160"/>
        <v>19</v>
      </c>
      <c r="AL239">
        <f t="shared" si="161"/>
        <v>19</v>
      </c>
      <c r="AM239">
        <f t="shared" si="162"/>
        <v>18</v>
      </c>
      <c r="AN239" s="19">
        <f t="shared" si="177"/>
        <v>48580</v>
      </c>
      <c r="AO239" s="13">
        <f t="shared" si="178"/>
        <v>31</v>
      </c>
      <c r="AP239" s="15">
        <f t="shared" si="163"/>
        <v>0.09364309494300063</v>
      </c>
      <c r="AQ239">
        <f t="shared" si="164"/>
        <v>3483</v>
      </c>
      <c r="AR239">
        <f t="shared" si="165"/>
        <v>32</v>
      </c>
      <c r="AS239" s="20">
        <v>0.1</v>
      </c>
      <c r="AT239" s="14">
        <f t="shared" si="166"/>
        <v>111456</v>
      </c>
      <c r="AU239" s="14">
        <f t="shared" si="167"/>
        <v>11145</v>
      </c>
      <c r="AV239" s="14">
        <f t="shared" si="168"/>
        <v>0</v>
      </c>
      <c r="AW239" s="13">
        <f t="shared" si="169"/>
        <v>0</v>
      </c>
      <c r="AX239" s="13">
        <f t="shared" si="170"/>
        <v>0</v>
      </c>
      <c r="AY239" s="13">
        <f t="shared" si="179"/>
        <v>0</v>
      </c>
      <c r="BN239" s="13"/>
      <c r="BO239" s="19">
        <f t="shared" si="182"/>
        <v>48580</v>
      </c>
      <c r="BP239">
        <f t="shared" si="171"/>
        <v>19</v>
      </c>
      <c r="BQ239">
        <v>220</v>
      </c>
      <c r="BR239" s="16">
        <f t="shared" si="180"/>
        <v>0</v>
      </c>
      <c r="BS239" s="16">
        <f t="shared" si="172"/>
        <v>0</v>
      </c>
      <c r="BT239" s="14">
        <f t="shared" si="173"/>
        <v>0</v>
      </c>
      <c r="BU239" s="14">
        <f t="shared" si="181"/>
        <v>1.0011717677116394E-08</v>
      </c>
      <c r="BV239" s="13"/>
      <c r="BW239" s="19">
        <f t="shared" si="184"/>
        <v>48366</v>
      </c>
      <c r="BX239">
        <f t="shared" si="174"/>
        <v>19</v>
      </c>
      <c r="BY239">
        <v>220</v>
      </c>
      <c r="BZ239" s="16">
        <f t="shared" si="185"/>
        <v>0</v>
      </c>
      <c r="CA239" s="16">
        <f t="shared" si="175"/>
        <v>0</v>
      </c>
      <c r="CB239" s="14">
        <f t="shared" si="176"/>
        <v>0</v>
      </c>
      <c r="CC239" s="14">
        <f t="shared" si="183"/>
        <v>0</v>
      </c>
      <c r="CD239" s="13"/>
    </row>
    <row r="240" spans="36:82" ht="13.5">
      <c r="AJ240">
        <v>221</v>
      </c>
      <c r="AK240">
        <f t="shared" si="160"/>
        <v>19</v>
      </c>
      <c r="AL240">
        <f t="shared" si="161"/>
        <v>19</v>
      </c>
      <c r="AM240">
        <f t="shared" si="162"/>
        <v>18</v>
      </c>
      <c r="AN240" s="19">
        <f t="shared" si="177"/>
        <v>48611</v>
      </c>
      <c r="AO240" s="13">
        <f t="shared" si="178"/>
        <v>28</v>
      </c>
      <c r="AP240" s="15">
        <f t="shared" si="163"/>
        <v>0.10273465755882594</v>
      </c>
      <c r="AQ240">
        <f t="shared" si="164"/>
        <v>3451</v>
      </c>
      <c r="AR240">
        <f t="shared" si="165"/>
        <v>32</v>
      </c>
      <c r="AS240" s="20">
        <v>0.1</v>
      </c>
      <c r="AT240" s="14">
        <f t="shared" si="166"/>
        <v>110432</v>
      </c>
      <c r="AU240" s="14">
        <f t="shared" si="167"/>
        <v>11043</v>
      </c>
      <c r="AV240" s="14">
        <f t="shared" si="168"/>
        <v>0</v>
      </c>
      <c r="AW240" s="13">
        <f t="shared" si="169"/>
        <v>4875</v>
      </c>
      <c r="AX240" s="13">
        <f t="shared" si="170"/>
        <v>0</v>
      </c>
      <c r="AY240" s="13">
        <f t="shared" si="179"/>
        <v>0</v>
      </c>
      <c r="BN240" s="13"/>
      <c r="BO240" s="19">
        <f t="shared" si="182"/>
        <v>48611</v>
      </c>
      <c r="BP240">
        <f t="shared" si="171"/>
        <v>19</v>
      </c>
      <c r="BQ240">
        <v>221</v>
      </c>
      <c r="BR240" s="16">
        <f t="shared" si="180"/>
        <v>0</v>
      </c>
      <c r="BS240" s="16">
        <f t="shared" si="172"/>
        <v>0</v>
      </c>
      <c r="BT240" s="14">
        <f t="shared" si="173"/>
        <v>0</v>
      </c>
      <c r="BU240" s="14">
        <f t="shared" si="181"/>
        <v>1.0011717677116394E-08</v>
      </c>
      <c r="BV240" s="13"/>
      <c r="BW240" s="19">
        <f t="shared" si="184"/>
        <v>48396</v>
      </c>
      <c r="BX240">
        <f t="shared" si="174"/>
        <v>19</v>
      </c>
      <c r="BY240">
        <v>221</v>
      </c>
      <c r="BZ240" s="16">
        <f t="shared" si="185"/>
        <v>0</v>
      </c>
      <c r="CA240" s="16">
        <f t="shared" si="175"/>
        <v>0</v>
      </c>
      <c r="CB240" s="14">
        <f t="shared" si="176"/>
        <v>0</v>
      </c>
      <c r="CC240" s="14">
        <f t="shared" si="183"/>
        <v>0</v>
      </c>
      <c r="CD240" s="13"/>
    </row>
    <row r="241" spans="36:82" ht="13.5">
      <c r="AJ241">
        <v>222</v>
      </c>
      <c r="AK241">
        <f t="shared" si="160"/>
        <v>19</v>
      </c>
      <c r="AL241">
        <f t="shared" si="161"/>
        <v>19</v>
      </c>
      <c r="AM241">
        <f t="shared" si="162"/>
        <v>18</v>
      </c>
      <c r="AN241" s="19">
        <f t="shared" si="177"/>
        <v>48639</v>
      </c>
      <c r="AO241" s="13">
        <f t="shared" si="178"/>
        <v>31</v>
      </c>
      <c r="AP241" s="15">
        <f t="shared" si="163"/>
        <v>0.12091778279047655</v>
      </c>
      <c r="AQ241">
        <f t="shared" si="164"/>
        <v>4498</v>
      </c>
      <c r="AR241">
        <f t="shared" si="165"/>
        <v>32</v>
      </c>
      <c r="AS241" s="20">
        <v>0.1</v>
      </c>
      <c r="AT241" s="14">
        <f t="shared" si="166"/>
        <v>143936</v>
      </c>
      <c r="AU241" s="14">
        <f t="shared" si="167"/>
        <v>14393</v>
      </c>
      <c r="AV241" s="14">
        <f t="shared" si="168"/>
        <v>0</v>
      </c>
      <c r="AW241" s="13">
        <f t="shared" si="169"/>
        <v>0</v>
      </c>
      <c r="AX241" s="13">
        <f t="shared" si="170"/>
        <v>0</v>
      </c>
      <c r="AY241" s="13">
        <f t="shared" si="179"/>
        <v>0</v>
      </c>
      <c r="BN241" s="13"/>
      <c r="BO241" s="19">
        <f t="shared" si="182"/>
        <v>48639</v>
      </c>
      <c r="BP241">
        <f t="shared" si="171"/>
        <v>19</v>
      </c>
      <c r="BQ241">
        <v>222</v>
      </c>
      <c r="BR241" s="16">
        <f t="shared" si="180"/>
        <v>0</v>
      </c>
      <c r="BS241" s="16">
        <f t="shared" si="172"/>
        <v>0</v>
      </c>
      <c r="BT241" s="14">
        <f t="shared" si="173"/>
        <v>0</v>
      </c>
      <c r="BU241" s="14">
        <f t="shared" si="181"/>
        <v>1.0011717677116394E-08</v>
      </c>
      <c r="BV241" s="13"/>
      <c r="BW241" s="19">
        <f t="shared" si="184"/>
        <v>48427</v>
      </c>
      <c r="BX241">
        <f t="shared" si="174"/>
        <v>19</v>
      </c>
      <c r="BY241">
        <v>222</v>
      </c>
      <c r="BZ241" s="16">
        <f t="shared" si="185"/>
        <v>0</v>
      </c>
      <c r="CA241" s="16">
        <f t="shared" si="175"/>
        <v>0</v>
      </c>
      <c r="CB241" s="14">
        <f t="shared" si="176"/>
        <v>0</v>
      </c>
      <c r="CC241" s="14">
        <f t="shared" si="183"/>
        <v>0</v>
      </c>
      <c r="CD241" s="13"/>
    </row>
    <row r="242" spans="36:82" ht="13.5">
      <c r="AJ242">
        <v>223</v>
      </c>
      <c r="AK242">
        <f t="shared" si="160"/>
        <v>19</v>
      </c>
      <c r="AL242">
        <f t="shared" si="161"/>
        <v>19</v>
      </c>
      <c r="AM242">
        <f t="shared" si="162"/>
        <v>19</v>
      </c>
      <c r="AN242" s="19">
        <f t="shared" si="177"/>
        <v>48670</v>
      </c>
      <c r="AO242" s="13">
        <f t="shared" si="178"/>
        <v>30</v>
      </c>
      <c r="AP242" s="15">
        <f t="shared" si="163"/>
        <v>0.14001006428370968</v>
      </c>
      <c r="AQ242">
        <f t="shared" si="164"/>
        <v>5040</v>
      </c>
      <c r="AR242">
        <f t="shared" si="165"/>
        <v>32</v>
      </c>
      <c r="AS242" s="20">
        <v>0.1</v>
      </c>
      <c r="AT242" s="14">
        <f t="shared" si="166"/>
        <v>161280</v>
      </c>
      <c r="AU242" s="14">
        <f t="shared" si="167"/>
        <v>16128</v>
      </c>
      <c r="AV242" s="14">
        <f t="shared" si="168"/>
        <v>17000</v>
      </c>
      <c r="AW242" s="13">
        <f t="shared" si="169"/>
        <v>0</v>
      </c>
      <c r="AX242" s="13">
        <f t="shared" si="170"/>
        <v>0</v>
      </c>
      <c r="AY242" s="13">
        <f t="shared" si="179"/>
        <v>70000</v>
      </c>
      <c r="BN242" s="13"/>
      <c r="BO242" s="19">
        <f t="shared" si="182"/>
        <v>48670</v>
      </c>
      <c r="BP242">
        <f t="shared" si="171"/>
        <v>19</v>
      </c>
      <c r="BQ242">
        <v>223</v>
      </c>
      <c r="BR242" s="16">
        <f t="shared" si="180"/>
        <v>0</v>
      </c>
      <c r="BS242" s="16">
        <f t="shared" si="172"/>
        <v>0</v>
      </c>
      <c r="BT242" s="14">
        <f t="shared" si="173"/>
        <v>0</v>
      </c>
      <c r="BU242" s="14">
        <f t="shared" si="181"/>
        <v>1.0011717677116394E-08</v>
      </c>
      <c r="BV242" s="13"/>
      <c r="BW242" s="19">
        <f t="shared" si="184"/>
        <v>48458</v>
      </c>
      <c r="BX242">
        <f t="shared" si="174"/>
        <v>19</v>
      </c>
      <c r="BY242">
        <v>223</v>
      </c>
      <c r="BZ242" s="16">
        <f t="shared" si="185"/>
        <v>0</v>
      </c>
      <c r="CA242" s="16">
        <f t="shared" si="175"/>
        <v>0</v>
      </c>
      <c r="CB242" s="14">
        <f t="shared" si="176"/>
        <v>0</v>
      </c>
      <c r="CC242" s="14">
        <f t="shared" si="183"/>
        <v>0</v>
      </c>
      <c r="CD242" s="13"/>
    </row>
    <row r="243" spans="36:82" ht="13.5">
      <c r="AJ243">
        <v>224</v>
      </c>
      <c r="AK243">
        <f t="shared" si="160"/>
        <v>19</v>
      </c>
      <c r="AL243">
        <f t="shared" si="161"/>
        <v>19</v>
      </c>
      <c r="AM243">
        <f t="shared" si="162"/>
        <v>19</v>
      </c>
      <c r="AN243" s="19">
        <f t="shared" si="177"/>
        <v>48700</v>
      </c>
      <c r="AO243" s="13">
        <f t="shared" si="178"/>
        <v>31</v>
      </c>
      <c r="AP243" s="15">
        <f t="shared" si="163"/>
        <v>0.14910162689953496</v>
      </c>
      <c r="AQ243">
        <f t="shared" si="164"/>
        <v>5546</v>
      </c>
      <c r="AR243">
        <f t="shared" si="165"/>
        <v>32</v>
      </c>
      <c r="AS243" s="20">
        <v>0.1</v>
      </c>
      <c r="AT243" s="14">
        <f t="shared" si="166"/>
        <v>177472</v>
      </c>
      <c r="AU243" s="14">
        <f t="shared" si="167"/>
        <v>17747</v>
      </c>
      <c r="AV243" s="14">
        <f t="shared" si="168"/>
        <v>0</v>
      </c>
      <c r="AW243" s="13">
        <f t="shared" si="169"/>
        <v>0</v>
      </c>
      <c r="AX243" s="13">
        <f t="shared" si="170"/>
        <v>0</v>
      </c>
      <c r="AY243" s="13">
        <f t="shared" si="179"/>
        <v>0</v>
      </c>
      <c r="BN243" s="13"/>
      <c r="BO243" s="19">
        <f t="shared" si="182"/>
        <v>48700</v>
      </c>
      <c r="BP243">
        <f t="shared" si="171"/>
        <v>19</v>
      </c>
      <c r="BQ243">
        <v>224</v>
      </c>
      <c r="BR243" s="16">
        <f t="shared" si="180"/>
        <v>0</v>
      </c>
      <c r="BS243" s="16">
        <f t="shared" si="172"/>
        <v>0</v>
      </c>
      <c r="BT243" s="14">
        <f t="shared" si="173"/>
        <v>0</v>
      </c>
      <c r="BU243" s="14">
        <f t="shared" si="181"/>
        <v>1.0011717677116394E-08</v>
      </c>
      <c r="BV243" s="13"/>
      <c r="BW243" s="19">
        <f t="shared" si="184"/>
        <v>48488</v>
      </c>
      <c r="BX243">
        <f t="shared" si="174"/>
        <v>19</v>
      </c>
      <c r="BY243">
        <v>224</v>
      </c>
      <c r="BZ243" s="16">
        <f t="shared" si="185"/>
        <v>0</v>
      </c>
      <c r="CA243" s="16">
        <f t="shared" si="175"/>
        <v>0</v>
      </c>
      <c r="CB243" s="14">
        <f t="shared" si="176"/>
        <v>0</v>
      </c>
      <c r="CC243" s="14">
        <f t="shared" si="183"/>
        <v>0</v>
      </c>
      <c r="CD243" s="13"/>
    </row>
    <row r="244" spans="36:82" ht="13.5">
      <c r="AJ244">
        <v>225</v>
      </c>
      <c r="AK244">
        <f t="shared" si="160"/>
        <v>19</v>
      </c>
      <c r="AL244">
        <f t="shared" si="161"/>
        <v>19</v>
      </c>
      <c r="AM244">
        <f t="shared" si="162"/>
        <v>19</v>
      </c>
      <c r="AN244" s="19">
        <f t="shared" si="177"/>
        <v>48731</v>
      </c>
      <c r="AO244" s="13">
        <f t="shared" si="178"/>
        <v>30</v>
      </c>
      <c r="AP244" s="15">
        <f t="shared" si="163"/>
        <v>0.14001006428370968</v>
      </c>
      <c r="AQ244">
        <f t="shared" si="164"/>
        <v>5040</v>
      </c>
      <c r="AR244">
        <f t="shared" si="165"/>
        <v>32</v>
      </c>
      <c r="AS244" s="20">
        <v>0.1</v>
      </c>
      <c r="AT244" s="14">
        <f t="shared" si="166"/>
        <v>161280</v>
      </c>
      <c r="AU244" s="14">
        <f t="shared" si="167"/>
        <v>16128</v>
      </c>
      <c r="AV244" s="14">
        <f t="shared" si="168"/>
        <v>0</v>
      </c>
      <c r="AW244" s="13">
        <f t="shared" si="169"/>
        <v>0</v>
      </c>
      <c r="AX244" s="13">
        <f t="shared" si="170"/>
        <v>0</v>
      </c>
      <c r="AY244" s="13">
        <f t="shared" si="179"/>
        <v>0</v>
      </c>
      <c r="BN244" s="13"/>
      <c r="BO244" s="19">
        <f t="shared" si="182"/>
        <v>48731</v>
      </c>
      <c r="BP244">
        <f t="shared" si="171"/>
        <v>19</v>
      </c>
      <c r="BQ244">
        <v>225</v>
      </c>
      <c r="BR244" s="16">
        <f t="shared" si="180"/>
        <v>0</v>
      </c>
      <c r="BS244" s="16">
        <f t="shared" si="172"/>
        <v>0</v>
      </c>
      <c r="BT244" s="14">
        <f t="shared" si="173"/>
        <v>0</v>
      </c>
      <c r="BU244" s="14">
        <f t="shared" si="181"/>
        <v>1.0011717677116394E-08</v>
      </c>
      <c r="BV244" s="13"/>
      <c r="BW244" s="19">
        <f t="shared" si="184"/>
        <v>48519</v>
      </c>
      <c r="BX244">
        <f t="shared" si="174"/>
        <v>19</v>
      </c>
      <c r="BY244">
        <v>225</v>
      </c>
      <c r="BZ244" s="16">
        <f t="shared" si="185"/>
        <v>0</v>
      </c>
      <c r="CA244" s="16">
        <f t="shared" si="175"/>
        <v>0</v>
      </c>
      <c r="CB244" s="14">
        <f t="shared" si="176"/>
        <v>0</v>
      </c>
      <c r="CC244" s="14">
        <f t="shared" si="183"/>
        <v>0</v>
      </c>
      <c r="CD244" s="13"/>
    </row>
    <row r="245" spans="36:82" ht="13.5">
      <c r="AJ245">
        <v>226</v>
      </c>
      <c r="AK245">
        <f t="shared" si="160"/>
        <v>19</v>
      </c>
      <c r="AL245">
        <f t="shared" si="161"/>
        <v>19</v>
      </c>
      <c r="AM245">
        <f t="shared" si="162"/>
        <v>19</v>
      </c>
      <c r="AN245" s="19">
        <f t="shared" si="177"/>
        <v>48761</v>
      </c>
      <c r="AO245" s="13">
        <f t="shared" si="178"/>
        <v>31</v>
      </c>
      <c r="AP245" s="15">
        <f t="shared" si="163"/>
        <v>0.12091778279047655</v>
      </c>
      <c r="AQ245">
        <f t="shared" si="164"/>
        <v>4498</v>
      </c>
      <c r="AR245">
        <f t="shared" si="165"/>
        <v>32</v>
      </c>
      <c r="AS245" s="20">
        <v>0.1</v>
      </c>
      <c r="AT245" s="14">
        <f t="shared" si="166"/>
        <v>143936</v>
      </c>
      <c r="AU245" s="14">
        <f t="shared" si="167"/>
        <v>14393</v>
      </c>
      <c r="AV245" s="14">
        <f t="shared" si="168"/>
        <v>0</v>
      </c>
      <c r="AW245" s="13">
        <f t="shared" si="169"/>
        <v>4250</v>
      </c>
      <c r="AX245" s="13">
        <f t="shared" si="170"/>
        <v>0</v>
      </c>
      <c r="AY245" s="13">
        <f t="shared" si="179"/>
        <v>0</v>
      </c>
      <c r="BN245" s="13"/>
      <c r="BO245" s="19">
        <f t="shared" si="182"/>
        <v>48761</v>
      </c>
      <c r="BP245">
        <f t="shared" si="171"/>
        <v>19</v>
      </c>
      <c r="BQ245">
        <v>226</v>
      </c>
      <c r="BR245" s="16">
        <f t="shared" si="180"/>
        <v>0</v>
      </c>
      <c r="BS245" s="16">
        <f t="shared" si="172"/>
        <v>0</v>
      </c>
      <c r="BT245" s="14">
        <f t="shared" si="173"/>
        <v>0</v>
      </c>
      <c r="BU245" s="14">
        <f t="shared" si="181"/>
        <v>1.0011717677116394E-08</v>
      </c>
      <c r="BV245" s="13"/>
      <c r="BW245" s="19">
        <f t="shared" si="184"/>
        <v>48549</v>
      </c>
      <c r="BX245">
        <f t="shared" si="174"/>
        <v>19</v>
      </c>
      <c r="BY245">
        <v>226</v>
      </c>
      <c r="BZ245" s="16">
        <f t="shared" si="185"/>
        <v>0</v>
      </c>
      <c r="CA245" s="16">
        <f t="shared" si="175"/>
        <v>0</v>
      </c>
      <c r="CB245" s="14">
        <f t="shared" si="176"/>
        <v>0</v>
      </c>
      <c r="CC245" s="14">
        <f t="shared" si="183"/>
        <v>0</v>
      </c>
      <c r="CD245" s="13"/>
    </row>
    <row r="246" spans="36:82" ht="13.5">
      <c r="AJ246">
        <v>227</v>
      </c>
      <c r="AK246">
        <f t="shared" si="160"/>
        <v>19</v>
      </c>
      <c r="AL246">
        <f t="shared" si="161"/>
        <v>19</v>
      </c>
      <c r="AM246">
        <f t="shared" si="162"/>
        <v>19</v>
      </c>
      <c r="AN246" s="19">
        <f t="shared" si="177"/>
        <v>48792</v>
      </c>
      <c r="AO246" s="13">
        <f t="shared" si="178"/>
        <v>31</v>
      </c>
      <c r="AP246" s="15">
        <f t="shared" si="163"/>
        <v>0.13091850166788438</v>
      </c>
      <c r="AQ246">
        <f t="shared" si="164"/>
        <v>4870</v>
      </c>
      <c r="AR246">
        <f t="shared" si="165"/>
        <v>32</v>
      </c>
      <c r="AS246" s="20">
        <v>0.1</v>
      </c>
      <c r="AT246" s="14">
        <f t="shared" si="166"/>
        <v>155840</v>
      </c>
      <c r="AU246" s="14">
        <f t="shared" si="167"/>
        <v>15584</v>
      </c>
      <c r="AV246" s="14">
        <f t="shared" si="168"/>
        <v>0</v>
      </c>
      <c r="AW246" s="13">
        <f t="shared" si="169"/>
        <v>0</v>
      </c>
      <c r="AX246" s="13">
        <f t="shared" si="170"/>
        <v>0</v>
      </c>
      <c r="AY246" s="13">
        <f t="shared" si="179"/>
        <v>0</v>
      </c>
      <c r="BN246" s="13"/>
      <c r="BO246" s="19">
        <f t="shared" si="182"/>
        <v>48792</v>
      </c>
      <c r="BP246">
        <f t="shared" si="171"/>
        <v>19</v>
      </c>
      <c r="BQ246">
        <v>227</v>
      </c>
      <c r="BR246" s="16">
        <f t="shared" si="180"/>
        <v>0</v>
      </c>
      <c r="BS246" s="16">
        <f t="shared" si="172"/>
        <v>0</v>
      </c>
      <c r="BT246" s="14">
        <f t="shared" si="173"/>
        <v>0</v>
      </c>
      <c r="BU246" s="14">
        <f t="shared" si="181"/>
        <v>1.0011717677116394E-08</v>
      </c>
      <c r="BV246" s="13"/>
      <c r="BW246" s="19">
        <f t="shared" si="184"/>
        <v>48580</v>
      </c>
      <c r="BX246">
        <f t="shared" si="174"/>
        <v>19</v>
      </c>
      <c r="BY246">
        <v>227</v>
      </c>
      <c r="BZ246" s="16">
        <f t="shared" si="185"/>
        <v>0</v>
      </c>
      <c r="CA246" s="16">
        <f t="shared" si="175"/>
        <v>0</v>
      </c>
      <c r="CB246" s="14">
        <f t="shared" si="176"/>
        <v>0</v>
      </c>
      <c r="CC246" s="14">
        <f t="shared" si="183"/>
        <v>0</v>
      </c>
      <c r="CD246" s="13"/>
    </row>
    <row r="247" spans="36:82" ht="13.5">
      <c r="AJ247">
        <v>228</v>
      </c>
      <c r="AK247">
        <f t="shared" si="160"/>
        <v>19</v>
      </c>
      <c r="AL247">
        <f t="shared" si="161"/>
        <v>19</v>
      </c>
      <c r="AM247">
        <f t="shared" si="162"/>
        <v>19</v>
      </c>
      <c r="AN247" s="19">
        <f t="shared" si="177"/>
        <v>48823</v>
      </c>
      <c r="AO247" s="13">
        <f t="shared" si="178"/>
        <v>30</v>
      </c>
      <c r="AP247" s="15">
        <f t="shared" si="163"/>
        <v>0.12091778279047655</v>
      </c>
      <c r="AQ247">
        <f t="shared" si="164"/>
        <v>4353</v>
      </c>
      <c r="AR247">
        <f t="shared" si="165"/>
        <v>32</v>
      </c>
      <c r="AS247" s="20">
        <v>0.1</v>
      </c>
      <c r="AT247" s="14">
        <f t="shared" si="166"/>
        <v>139296</v>
      </c>
      <c r="AU247" s="14">
        <f t="shared" si="167"/>
        <v>13929</v>
      </c>
      <c r="AV247" s="14">
        <f t="shared" si="168"/>
        <v>0</v>
      </c>
      <c r="AW247" s="13">
        <f t="shared" si="169"/>
        <v>4250</v>
      </c>
      <c r="AX247" s="13">
        <f t="shared" si="170"/>
        <v>0</v>
      </c>
      <c r="AY247" s="13">
        <f t="shared" si="179"/>
        <v>0</v>
      </c>
      <c r="BN247" s="13"/>
      <c r="BO247" s="19">
        <f t="shared" si="182"/>
        <v>48823</v>
      </c>
      <c r="BP247">
        <f t="shared" si="171"/>
        <v>19</v>
      </c>
      <c r="BQ247">
        <v>228</v>
      </c>
      <c r="BR247" s="16">
        <f t="shared" si="180"/>
        <v>0</v>
      </c>
      <c r="BS247" s="16">
        <f t="shared" si="172"/>
        <v>0</v>
      </c>
      <c r="BT247" s="14">
        <f t="shared" si="173"/>
        <v>0</v>
      </c>
      <c r="BU247" s="14">
        <f t="shared" si="181"/>
        <v>1.0011717677116394E-08</v>
      </c>
      <c r="BV247" s="13"/>
      <c r="BW247" s="19">
        <f t="shared" si="184"/>
        <v>48611</v>
      </c>
      <c r="BX247">
        <f t="shared" si="174"/>
        <v>19</v>
      </c>
      <c r="BY247">
        <v>228</v>
      </c>
      <c r="BZ247" s="16">
        <f t="shared" si="185"/>
        <v>0</v>
      </c>
      <c r="CA247" s="16">
        <f t="shared" si="175"/>
        <v>0</v>
      </c>
      <c r="CB247" s="14">
        <f t="shared" si="176"/>
        <v>0</v>
      </c>
      <c r="CC247" s="14">
        <f t="shared" si="183"/>
        <v>0</v>
      </c>
      <c r="CD247" s="13"/>
    </row>
    <row r="248" spans="36:82" ht="13.5">
      <c r="AJ248">
        <v>229</v>
      </c>
      <c r="AK248">
        <f t="shared" si="160"/>
        <v>20</v>
      </c>
      <c r="AL248">
        <f t="shared" si="161"/>
        <v>20</v>
      </c>
      <c r="AM248">
        <f t="shared" si="162"/>
        <v>19</v>
      </c>
      <c r="AN248" s="19">
        <f t="shared" si="177"/>
        <v>48853</v>
      </c>
      <c r="AO248" s="13">
        <f t="shared" si="178"/>
        <v>31</v>
      </c>
      <c r="AP248" s="15">
        <f t="shared" si="163"/>
        <v>0.111267089073778</v>
      </c>
      <c r="AQ248">
        <f t="shared" si="164"/>
        <v>4139</v>
      </c>
      <c r="AR248">
        <f t="shared" si="165"/>
        <v>32</v>
      </c>
      <c r="AS248" s="20">
        <v>0.1</v>
      </c>
      <c r="AT248" s="14">
        <f t="shared" si="166"/>
        <v>132448</v>
      </c>
      <c r="AU248" s="14">
        <f t="shared" si="167"/>
        <v>13244</v>
      </c>
      <c r="AV248" s="14">
        <f t="shared" si="168"/>
        <v>0</v>
      </c>
      <c r="AW248" s="13">
        <f t="shared" si="169"/>
        <v>0</v>
      </c>
      <c r="AX248" s="13">
        <f t="shared" si="170"/>
        <v>0</v>
      </c>
      <c r="AY248" s="13">
        <f t="shared" si="179"/>
        <v>0</v>
      </c>
      <c r="BN248" s="13"/>
      <c r="BO248" s="19">
        <f t="shared" si="182"/>
        <v>48853</v>
      </c>
      <c r="BP248">
        <f t="shared" si="171"/>
        <v>20</v>
      </c>
      <c r="BQ248">
        <v>229</v>
      </c>
      <c r="BR248" s="16">
        <f t="shared" si="180"/>
        <v>0</v>
      </c>
      <c r="BS248" s="16">
        <f t="shared" si="172"/>
        <v>0</v>
      </c>
      <c r="BT248" s="14">
        <f t="shared" si="173"/>
        <v>0</v>
      </c>
      <c r="BU248" s="14">
        <f t="shared" si="181"/>
        <v>1.0011717677116394E-08</v>
      </c>
      <c r="BV248" s="13"/>
      <c r="BW248" s="19">
        <f t="shared" si="184"/>
        <v>48639</v>
      </c>
      <c r="BX248">
        <f t="shared" si="174"/>
        <v>20</v>
      </c>
      <c r="BY248">
        <v>229</v>
      </c>
      <c r="BZ248" s="16">
        <f t="shared" si="185"/>
        <v>0</v>
      </c>
      <c r="CA248" s="16">
        <f t="shared" si="175"/>
        <v>0</v>
      </c>
      <c r="CB248" s="14">
        <f t="shared" si="176"/>
        <v>0</v>
      </c>
      <c r="CC248" s="14">
        <f t="shared" si="183"/>
        <v>0</v>
      </c>
      <c r="CD248" s="13"/>
    </row>
    <row r="249" spans="36:82" ht="13.5">
      <c r="AJ249">
        <v>230</v>
      </c>
      <c r="AK249">
        <f t="shared" si="160"/>
        <v>20</v>
      </c>
      <c r="AL249">
        <f t="shared" si="161"/>
        <v>20</v>
      </c>
      <c r="AM249">
        <f t="shared" si="162"/>
        <v>19</v>
      </c>
      <c r="AN249" s="19">
        <f t="shared" si="177"/>
        <v>48884</v>
      </c>
      <c r="AO249" s="13">
        <f t="shared" si="178"/>
        <v>30</v>
      </c>
      <c r="AP249" s="15">
        <f t="shared" si="163"/>
        <v>0.10222098427103181</v>
      </c>
      <c r="AQ249">
        <f t="shared" si="164"/>
        <v>3679</v>
      </c>
      <c r="AR249">
        <f t="shared" si="165"/>
        <v>32</v>
      </c>
      <c r="AS249" s="20">
        <v>0.1</v>
      </c>
      <c r="AT249" s="14">
        <f t="shared" si="166"/>
        <v>117728</v>
      </c>
      <c r="AU249" s="14">
        <f t="shared" si="167"/>
        <v>11772</v>
      </c>
      <c r="AV249" s="14">
        <f t="shared" si="168"/>
        <v>0</v>
      </c>
      <c r="AW249" s="13">
        <f t="shared" si="169"/>
        <v>0</v>
      </c>
      <c r="AX249" s="13">
        <f t="shared" si="170"/>
        <v>11500</v>
      </c>
      <c r="AY249" s="13">
        <f t="shared" si="179"/>
        <v>0</v>
      </c>
      <c r="BN249" s="13"/>
      <c r="BO249" s="19">
        <f t="shared" si="182"/>
        <v>48884</v>
      </c>
      <c r="BP249">
        <f t="shared" si="171"/>
        <v>20</v>
      </c>
      <c r="BQ249">
        <v>230</v>
      </c>
      <c r="BR249" s="16">
        <f t="shared" si="180"/>
        <v>0</v>
      </c>
      <c r="BS249" s="16">
        <f t="shared" si="172"/>
        <v>0</v>
      </c>
      <c r="BT249" s="14">
        <f t="shared" si="173"/>
        <v>0</v>
      </c>
      <c r="BU249" s="14">
        <f t="shared" si="181"/>
        <v>1.0011717677116394E-08</v>
      </c>
      <c r="BV249" s="13"/>
      <c r="BW249" s="19">
        <f t="shared" si="184"/>
        <v>48670</v>
      </c>
      <c r="BX249">
        <f t="shared" si="174"/>
        <v>20</v>
      </c>
      <c r="BY249">
        <v>230</v>
      </c>
      <c r="BZ249" s="16">
        <f t="shared" si="185"/>
        <v>0</v>
      </c>
      <c r="CA249" s="16">
        <f t="shared" si="175"/>
        <v>0</v>
      </c>
      <c r="CB249" s="14">
        <f t="shared" si="176"/>
        <v>0</v>
      </c>
      <c r="CC249" s="14">
        <f t="shared" si="183"/>
        <v>0</v>
      </c>
      <c r="CD249" s="13"/>
    </row>
    <row r="250" spans="36:82" ht="13.5">
      <c r="AJ250">
        <v>231</v>
      </c>
      <c r="AK250">
        <f t="shared" si="160"/>
        <v>20</v>
      </c>
      <c r="AL250">
        <f t="shared" si="161"/>
        <v>20</v>
      </c>
      <c r="AM250">
        <f t="shared" si="162"/>
        <v>19</v>
      </c>
      <c r="AN250" s="19">
        <f t="shared" si="177"/>
        <v>48914</v>
      </c>
      <c r="AO250" s="13">
        <f t="shared" si="178"/>
        <v>31</v>
      </c>
      <c r="AP250" s="15">
        <f t="shared" si="163"/>
        <v>0.08322416418526483</v>
      </c>
      <c r="AQ250">
        <f t="shared" si="164"/>
        <v>3095</v>
      </c>
      <c r="AR250">
        <f t="shared" si="165"/>
        <v>32</v>
      </c>
      <c r="AS250" s="20">
        <v>0.1</v>
      </c>
      <c r="AT250" s="14">
        <f t="shared" si="166"/>
        <v>99040</v>
      </c>
      <c r="AU250" s="14">
        <f t="shared" si="167"/>
        <v>9904</v>
      </c>
      <c r="AV250" s="14">
        <f t="shared" si="168"/>
        <v>0</v>
      </c>
      <c r="AW250" s="13">
        <f t="shared" si="169"/>
        <v>4250</v>
      </c>
      <c r="AX250" s="13">
        <f t="shared" si="170"/>
        <v>0</v>
      </c>
      <c r="AY250" s="13">
        <f t="shared" si="179"/>
        <v>0</v>
      </c>
      <c r="BN250" s="13"/>
      <c r="BO250" s="19">
        <f t="shared" si="182"/>
        <v>48914</v>
      </c>
      <c r="BP250">
        <f t="shared" si="171"/>
        <v>20</v>
      </c>
      <c r="BQ250">
        <v>231</v>
      </c>
      <c r="BR250" s="16">
        <f t="shared" si="180"/>
        <v>0</v>
      </c>
      <c r="BS250" s="16">
        <f t="shared" si="172"/>
        <v>0</v>
      </c>
      <c r="BT250" s="14">
        <f t="shared" si="173"/>
        <v>0</v>
      </c>
      <c r="BU250" s="14">
        <f t="shared" si="181"/>
        <v>1.0011717677116394E-08</v>
      </c>
      <c r="BV250" s="13"/>
      <c r="BW250" s="19">
        <f t="shared" si="184"/>
        <v>48700</v>
      </c>
      <c r="BX250">
        <f t="shared" si="174"/>
        <v>20</v>
      </c>
      <c r="BY250">
        <v>231</v>
      </c>
      <c r="BZ250" s="16">
        <f t="shared" si="185"/>
        <v>0</v>
      </c>
      <c r="CA250" s="16">
        <f t="shared" si="175"/>
        <v>0</v>
      </c>
      <c r="CB250" s="14">
        <f t="shared" si="176"/>
        <v>0</v>
      </c>
      <c r="CC250" s="14">
        <f t="shared" si="183"/>
        <v>0</v>
      </c>
      <c r="CD250" s="13"/>
    </row>
    <row r="251" spans="36:82" ht="13.5">
      <c r="AJ251">
        <v>232</v>
      </c>
      <c r="AK251">
        <f t="shared" si="160"/>
        <v>20</v>
      </c>
      <c r="AL251">
        <f t="shared" si="161"/>
        <v>20</v>
      </c>
      <c r="AM251">
        <f t="shared" si="162"/>
        <v>19</v>
      </c>
      <c r="AN251" s="19">
        <f t="shared" si="177"/>
        <v>48945</v>
      </c>
      <c r="AO251" s="13">
        <f t="shared" si="178"/>
        <v>31</v>
      </c>
      <c r="AP251" s="15">
        <f t="shared" si="163"/>
        <v>0.09317487946828563</v>
      </c>
      <c r="AQ251">
        <f t="shared" si="164"/>
        <v>3466</v>
      </c>
      <c r="AR251">
        <f t="shared" si="165"/>
        <v>32</v>
      </c>
      <c r="AS251" s="20">
        <v>0.1</v>
      </c>
      <c r="AT251" s="14">
        <f t="shared" si="166"/>
        <v>110912</v>
      </c>
      <c r="AU251" s="14">
        <f t="shared" si="167"/>
        <v>11091</v>
      </c>
      <c r="AV251" s="14">
        <f t="shared" si="168"/>
        <v>0</v>
      </c>
      <c r="AW251" s="13">
        <f t="shared" si="169"/>
        <v>0</v>
      </c>
      <c r="AX251" s="13">
        <f t="shared" si="170"/>
        <v>0</v>
      </c>
      <c r="AY251" s="13">
        <f t="shared" si="179"/>
        <v>0</v>
      </c>
      <c r="BN251" s="13"/>
      <c r="BO251" s="19">
        <f t="shared" si="182"/>
        <v>48945</v>
      </c>
      <c r="BP251">
        <f t="shared" si="171"/>
        <v>20</v>
      </c>
      <c r="BQ251">
        <v>232</v>
      </c>
      <c r="BR251" s="16">
        <f t="shared" si="180"/>
        <v>0</v>
      </c>
      <c r="BS251" s="16">
        <f t="shared" si="172"/>
        <v>0</v>
      </c>
      <c r="BT251" s="14">
        <f t="shared" si="173"/>
        <v>0</v>
      </c>
      <c r="BU251" s="14">
        <f t="shared" si="181"/>
        <v>1.0011717677116394E-08</v>
      </c>
      <c r="BV251" s="13"/>
      <c r="BW251" s="19">
        <f t="shared" si="184"/>
        <v>48731</v>
      </c>
      <c r="BX251">
        <f t="shared" si="174"/>
        <v>20</v>
      </c>
      <c r="BY251">
        <v>232</v>
      </c>
      <c r="BZ251" s="16">
        <f t="shared" si="185"/>
        <v>0</v>
      </c>
      <c r="CA251" s="16">
        <f t="shared" si="175"/>
        <v>0</v>
      </c>
      <c r="CB251" s="14">
        <f t="shared" si="176"/>
        <v>0</v>
      </c>
      <c r="CC251" s="14">
        <f t="shared" si="183"/>
        <v>0</v>
      </c>
      <c r="CD251" s="13"/>
    </row>
    <row r="252" spans="36:82" ht="13.5">
      <c r="AJ252">
        <v>233</v>
      </c>
      <c r="AK252">
        <f t="shared" si="160"/>
        <v>20</v>
      </c>
      <c r="AL252">
        <f t="shared" si="161"/>
        <v>20</v>
      </c>
      <c r="AM252">
        <f t="shared" si="162"/>
        <v>19</v>
      </c>
      <c r="AN252" s="19">
        <f t="shared" si="177"/>
        <v>48976</v>
      </c>
      <c r="AO252" s="13">
        <f t="shared" si="178"/>
        <v>28</v>
      </c>
      <c r="AP252" s="15">
        <f t="shared" si="163"/>
        <v>0.10222098427103181</v>
      </c>
      <c r="AQ252">
        <f t="shared" si="164"/>
        <v>3434</v>
      </c>
      <c r="AR252">
        <f t="shared" si="165"/>
        <v>32</v>
      </c>
      <c r="AS252" s="20">
        <v>0.1</v>
      </c>
      <c r="AT252" s="14">
        <f t="shared" si="166"/>
        <v>109888</v>
      </c>
      <c r="AU252" s="14">
        <f t="shared" si="167"/>
        <v>10988</v>
      </c>
      <c r="AV252" s="14">
        <f t="shared" si="168"/>
        <v>0</v>
      </c>
      <c r="AW252" s="13">
        <f t="shared" si="169"/>
        <v>4250</v>
      </c>
      <c r="AX252" s="13">
        <f t="shared" si="170"/>
        <v>0</v>
      </c>
      <c r="AY252" s="13">
        <f t="shared" si="179"/>
        <v>0</v>
      </c>
      <c r="BN252" s="13"/>
      <c r="BO252" s="19">
        <f t="shared" si="182"/>
        <v>48976</v>
      </c>
      <c r="BP252">
        <f t="shared" si="171"/>
        <v>20</v>
      </c>
      <c r="BQ252">
        <v>233</v>
      </c>
      <c r="BR252" s="16">
        <f t="shared" si="180"/>
        <v>0</v>
      </c>
      <c r="BS252" s="16">
        <f t="shared" si="172"/>
        <v>0</v>
      </c>
      <c r="BT252" s="14">
        <f t="shared" si="173"/>
        <v>0</v>
      </c>
      <c r="BU252" s="14">
        <f t="shared" si="181"/>
        <v>1.0011717677116394E-08</v>
      </c>
      <c r="BV252" s="13"/>
      <c r="BW252" s="19">
        <f t="shared" si="184"/>
        <v>48761</v>
      </c>
      <c r="BX252">
        <f t="shared" si="174"/>
        <v>20</v>
      </c>
      <c r="BY252">
        <v>233</v>
      </c>
      <c r="BZ252" s="16">
        <f t="shared" si="185"/>
        <v>0</v>
      </c>
      <c r="CA252" s="16">
        <f t="shared" si="175"/>
        <v>0</v>
      </c>
      <c r="CB252" s="14">
        <f t="shared" si="176"/>
        <v>0</v>
      </c>
      <c r="CC252" s="14">
        <f t="shared" si="183"/>
        <v>0</v>
      </c>
      <c r="CD252" s="13"/>
    </row>
    <row r="253" spans="36:82" ht="13.5">
      <c r="AJ253">
        <v>234</v>
      </c>
      <c r="AK253">
        <f t="shared" si="160"/>
        <v>20</v>
      </c>
      <c r="AL253">
        <f t="shared" si="161"/>
        <v>20</v>
      </c>
      <c r="AM253">
        <f t="shared" si="162"/>
        <v>19</v>
      </c>
      <c r="AN253" s="19">
        <f t="shared" si="177"/>
        <v>49004</v>
      </c>
      <c r="AO253" s="13">
        <f t="shared" si="178"/>
        <v>31</v>
      </c>
      <c r="AP253" s="15">
        <f t="shared" si="163"/>
        <v>0.12031319387652417</v>
      </c>
      <c r="AQ253">
        <f t="shared" si="164"/>
        <v>4475</v>
      </c>
      <c r="AR253">
        <f t="shared" si="165"/>
        <v>32</v>
      </c>
      <c r="AS253" s="20">
        <v>0.1</v>
      </c>
      <c r="AT253" s="14">
        <f t="shared" si="166"/>
        <v>143200</v>
      </c>
      <c r="AU253" s="14">
        <f t="shared" si="167"/>
        <v>14320</v>
      </c>
      <c r="AV253" s="14">
        <f t="shared" si="168"/>
        <v>0</v>
      </c>
      <c r="AW253" s="13">
        <f t="shared" si="169"/>
        <v>0</v>
      </c>
      <c r="AX253" s="13">
        <f t="shared" si="170"/>
        <v>0</v>
      </c>
      <c r="AY253" s="13">
        <f t="shared" si="179"/>
        <v>0</v>
      </c>
      <c r="BN253" s="13"/>
      <c r="BO253" s="19">
        <f t="shared" si="182"/>
        <v>49004</v>
      </c>
      <c r="BP253">
        <f t="shared" si="171"/>
        <v>20</v>
      </c>
      <c r="BQ253">
        <v>234</v>
      </c>
      <c r="BR253" s="16">
        <f t="shared" si="180"/>
        <v>0</v>
      </c>
      <c r="BS253" s="16">
        <f t="shared" si="172"/>
        <v>0</v>
      </c>
      <c r="BT253" s="14">
        <f t="shared" si="173"/>
        <v>0</v>
      </c>
      <c r="BU253" s="14">
        <f t="shared" si="181"/>
        <v>1.0011717677116394E-08</v>
      </c>
      <c r="BV253" s="13"/>
      <c r="BW253" s="19">
        <f t="shared" si="184"/>
        <v>48792</v>
      </c>
      <c r="BX253">
        <f t="shared" si="174"/>
        <v>20</v>
      </c>
      <c r="BY253">
        <v>234</v>
      </c>
      <c r="BZ253" s="16">
        <f t="shared" si="185"/>
        <v>0</v>
      </c>
      <c r="CA253" s="16">
        <f t="shared" si="175"/>
        <v>0</v>
      </c>
      <c r="CB253" s="14">
        <f t="shared" si="176"/>
        <v>0</v>
      </c>
      <c r="CC253" s="14">
        <f t="shared" si="183"/>
        <v>0</v>
      </c>
      <c r="CD253" s="13"/>
    </row>
    <row r="254" spans="36:82" ht="13.5">
      <c r="AJ254">
        <v>235</v>
      </c>
      <c r="AK254">
        <f t="shared" si="160"/>
        <v>20</v>
      </c>
      <c r="AL254">
        <f t="shared" si="161"/>
        <v>20</v>
      </c>
      <c r="AM254">
        <f t="shared" si="162"/>
        <v>20</v>
      </c>
      <c r="AN254" s="19">
        <f t="shared" si="177"/>
        <v>49035</v>
      </c>
      <c r="AO254" s="13">
        <f t="shared" si="178"/>
        <v>30</v>
      </c>
      <c r="AP254" s="15">
        <f t="shared" si="163"/>
        <v>0.13931001396229115</v>
      </c>
      <c r="AQ254">
        <f t="shared" si="164"/>
        <v>5015</v>
      </c>
      <c r="AR254">
        <f t="shared" si="165"/>
        <v>32</v>
      </c>
      <c r="AS254" s="20">
        <v>0.1</v>
      </c>
      <c r="AT254" s="14">
        <f t="shared" si="166"/>
        <v>160480</v>
      </c>
      <c r="AU254" s="14">
        <f t="shared" si="167"/>
        <v>16048</v>
      </c>
      <c r="AV254" s="14">
        <f t="shared" si="168"/>
        <v>14800</v>
      </c>
      <c r="AW254" s="13">
        <f t="shared" si="169"/>
        <v>0</v>
      </c>
      <c r="AX254" s="13">
        <f t="shared" si="170"/>
        <v>0</v>
      </c>
      <c r="AY254" s="13">
        <f t="shared" si="179"/>
        <v>70000</v>
      </c>
      <c r="BN254" s="13"/>
      <c r="BO254" s="19">
        <f t="shared" si="182"/>
        <v>49035</v>
      </c>
      <c r="BP254">
        <f t="shared" si="171"/>
        <v>20</v>
      </c>
      <c r="BQ254">
        <v>235</v>
      </c>
      <c r="BR254" s="16">
        <f t="shared" si="180"/>
        <v>0</v>
      </c>
      <c r="BS254" s="16">
        <f t="shared" si="172"/>
        <v>0</v>
      </c>
      <c r="BT254" s="14">
        <f t="shared" si="173"/>
        <v>0</v>
      </c>
      <c r="BU254" s="14">
        <f t="shared" si="181"/>
        <v>1.0011717677116394E-08</v>
      </c>
      <c r="BV254" s="13"/>
      <c r="BW254" s="19">
        <f t="shared" si="184"/>
        <v>48823</v>
      </c>
      <c r="BX254">
        <f t="shared" si="174"/>
        <v>20</v>
      </c>
      <c r="BY254">
        <v>235</v>
      </c>
      <c r="BZ254" s="16">
        <f t="shared" si="185"/>
        <v>0</v>
      </c>
      <c r="CA254" s="16">
        <f t="shared" si="175"/>
        <v>0</v>
      </c>
      <c r="CB254" s="14">
        <f t="shared" si="176"/>
        <v>0</v>
      </c>
      <c r="CC254" s="14">
        <f t="shared" si="183"/>
        <v>0</v>
      </c>
      <c r="CD254" s="13"/>
    </row>
    <row r="255" spans="36:82" ht="13.5">
      <c r="AJ255">
        <v>236</v>
      </c>
      <c r="AK255">
        <f t="shared" si="160"/>
        <v>20</v>
      </c>
      <c r="AL255">
        <f t="shared" si="161"/>
        <v>20</v>
      </c>
      <c r="AM255">
        <f t="shared" si="162"/>
        <v>20</v>
      </c>
      <c r="AN255" s="19">
        <f t="shared" si="177"/>
        <v>49065</v>
      </c>
      <c r="AO255" s="13">
        <f t="shared" si="178"/>
        <v>31</v>
      </c>
      <c r="AP255" s="15">
        <f t="shared" si="163"/>
        <v>0.1483561187650373</v>
      </c>
      <c r="AQ255">
        <f t="shared" si="164"/>
        <v>5518</v>
      </c>
      <c r="AR255">
        <f t="shared" si="165"/>
        <v>32</v>
      </c>
      <c r="AS255" s="20">
        <v>0.1</v>
      </c>
      <c r="AT255" s="14">
        <f t="shared" si="166"/>
        <v>176576</v>
      </c>
      <c r="AU255" s="14">
        <f t="shared" si="167"/>
        <v>17657</v>
      </c>
      <c r="AV255" s="14">
        <f t="shared" si="168"/>
        <v>0</v>
      </c>
      <c r="AW255" s="13">
        <f t="shared" si="169"/>
        <v>0</v>
      </c>
      <c r="AX255" s="13">
        <f t="shared" si="170"/>
        <v>0</v>
      </c>
      <c r="AY255" s="13">
        <f t="shared" si="179"/>
        <v>0</v>
      </c>
      <c r="BN255" s="13"/>
      <c r="BO255" s="19">
        <f t="shared" si="182"/>
        <v>49065</v>
      </c>
      <c r="BP255">
        <f t="shared" si="171"/>
        <v>20</v>
      </c>
      <c r="BQ255">
        <v>236</v>
      </c>
      <c r="BR255" s="16">
        <f t="shared" si="180"/>
        <v>0</v>
      </c>
      <c r="BS255" s="16">
        <f t="shared" si="172"/>
        <v>0</v>
      </c>
      <c r="BT255" s="14">
        <f t="shared" si="173"/>
        <v>0</v>
      </c>
      <c r="BU255" s="14">
        <f t="shared" si="181"/>
        <v>1.0011717677116394E-08</v>
      </c>
      <c r="BV255" s="13"/>
      <c r="BW255" s="19">
        <f t="shared" si="184"/>
        <v>48853</v>
      </c>
      <c r="BX255">
        <f t="shared" si="174"/>
        <v>20</v>
      </c>
      <c r="BY255">
        <v>236</v>
      </c>
      <c r="BZ255" s="16">
        <f t="shared" si="185"/>
        <v>0</v>
      </c>
      <c r="CA255" s="16">
        <f t="shared" si="175"/>
        <v>0</v>
      </c>
      <c r="CB255" s="14">
        <f t="shared" si="176"/>
        <v>0</v>
      </c>
      <c r="CC255" s="14">
        <f t="shared" si="183"/>
        <v>0</v>
      </c>
      <c r="CD255" s="13"/>
    </row>
    <row r="256" spans="36:82" ht="13.5">
      <c r="AJ256">
        <v>237</v>
      </c>
      <c r="AK256">
        <f t="shared" si="160"/>
        <v>20</v>
      </c>
      <c r="AL256">
        <f t="shared" si="161"/>
        <v>20</v>
      </c>
      <c r="AM256">
        <f t="shared" si="162"/>
        <v>20</v>
      </c>
      <c r="AN256" s="19">
        <f t="shared" si="177"/>
        <v>49096</v>
      </c>
      <c r="AO256" s="13">
        <f t="shared" si="178"/>
        <v>30</v>
      </c>
      <c r="AP256" s="15">
        <f t="shared" si="163"/>
        <v>0.13931001396229115</v>
      </c>
      <c r="AQ256">
        <f t="shared" si="164"/>
        <v>5015</v>
      </c>
      <c r="AR256">
        <f t="shared" si="165"/>
        <v>32</v>
      </c>
      <c r="AS256" s="20">
        <v>0.1</v>
      </c>
      <c r="AT256" s="14">
        <f t="shared" si="166"/>
        <v>160480</v>
      </c>
      <c r="AU256" s="14">
        <f t="shared" si="167"/>
        <v>16048</v>
      </c>
      <c r="AV256" s="14">
        <f t="shared" si="168"/>
        <v>0</v>
      </c>
      <c r="AW256" s="13">
        <f t="shared" si="169"/>
        <v>0</v>
      </c>
      <c r="AX256" s="13">
        <f t="shared" si="170"/>
        <v>0</v>
      </c>
      <c r="AY256" s="13">
        <f t="shared" si="179"/>
        <v>0</v>
      </c>
      <c r="BN256" s="13"/>
      <c r="BO256" s="19">
        <f t="shared" si="182"/>
        <v>49096</v>
      </c>
      <c r="BP256">
        <f t="shared" si="171"/>
        <v>20</v>
      </c>
      <c r="BQ256">
        <v>237</v>
      </c>
      <c r="BR256" s="16">
        <f t="shared" si="180"/>
        <v>0</v>
      </c>
      <c r="BS256" s="16">
        <f t="shared" si="172"/>
        <v>0</v>
      </c>
      <c r="BT256" s="14">
        <f t="shared" si="173"/>
        <v>0</v>
      </c>
      <c r="BU256" s="14">
        <f t="shared" si="181"/>
        <v>1.0011717677116394E-08</v>
      </c>
      <c r="BV256" s="13"/>
      <c r="BW256" s="19">
        <f t="shared" si="184"/>
        <v>48884</v>
      </c>
      <c r="BX256">
        <f t="shared" si="174"/>
        <v>20</v>
      </c>
      <c r="BY256">
        <v>237</v>
      </c>
      <c r="BZ256" s="16">
        <f t="shared" si="185"/>
        <v>0</v>
      </c>
      <c r="CA256" s="16">
        <f t="shared" si="175"/>
        <v>0</v>
      </c>
      <c r="CB256" s="14">
        <f t="shared" si="176"/>
        <v>0</v>
      </c>
      <c r="CC256" s="14">
        <f t="shared" si="183"/>
        <v>0</v>
      </c>
      <c r="CD256" s="13"/>
    </row>
    <row r="257" spans="36:82" ht="13.5">
      <c r="AJ257">
        <v>238</v>
      </c>
      <c r="AK257">
        <f t="shared" si="160"/>
        <v>20</v>
      </c>
      <c r="AL257">
        <f t="shared" si="161"/>
        <v>20</v>
      </c>
      <c r="AM257">
        <f t="shared" si="162"/>
        <v>20</v>
      </c>
      <c r="AN257" s="19">
        <f t="shared" si="177"/>
        <v>49126</v>
      </c>
      <c r="AO257" s="13">
        <f t="shared" si="178"/>
        <v>31</v>
      </c>
      <c r="AP257" s="15">
        <f t="shared" si="163"/>
        <v>0.12031319387652417</v>
      </c>
      <c r="AQ257">
        <f t="shared" si="164"/>
        <v>4475</v>
      </c>
      <c r="AR257">
        <f t="shared" si="165"/>
        <v>32</v>
      </c>
      <c r="AS257" s="20">
        <v>0.1</v>
      </c>
      <c r="AT257" s="14">
        <f t="shared" si="166"/>
        <v>143200</v>
      </c>
      <c r="AU257" s="14">
        <f t="shared" si="167"/>
        <v>14320</v>
      </c>
      <c r="AV257" s="14">
        <f t="shared" si="168"/>
        <v>0</v>
      </c>
      <c r="AW257" s="13">
        <f t="shared" si="169"/>
        <v>3700</v>
      </c>
      <c r="AX257" s="13">
        <f t="shared" si="170"/>
        <v>0</v>
      </c>
      <c r="AY257" s="13">
        <f t="shared" si="179"/>
        <v>0</v>
      </c>
      <c r="BN257" s="13"/>
      <c r="BO257" s="19">
        <f t="shared" si="182"/>
        <v>49126</v>
      </c>
      <c r="BP257">
        <f t="shared" si="171"/>
        <v>20</v>
      </c>
      <c r="BQ257">
        <v>238</v>
      </c>
      <c r="BR257" s="16">
        <f t="shared" si="180"/>
        <v>0</v>
      </c>
      <c r="BS257" s="16">
        <f t="shared" si="172"/>
        <v>0</v>
      </c>
      <c r="BT257" s="14">
        <f t="shared" si="173"/>
        <v>0</v>
      </c>
      <c r="BU257" s="14">
        <f t="shared" si="181"/>
        <v>1.0011717677116394E-08</v>
      </c>
      <c r="BV257" s="13"/>
      <c r="BW257" s="19">
        <f t="shared" si="184"/>
        <v>48914</v>
      </c>
      <c r="BX257">
        <f t="shared" si="174"/>
        <v>20</v>
      </c>
      <c r="BY257">
        <v>238</v>
      </c>
      <c r="BZ257" s="16">
        <f t="shared" si="185"/>
        <v>0</v>
      </c>
      <c r="CA257" s="16">
        <f t="shared" si="175"/>
        <v>0</v>
      </c>
      <c r="CB257" s="14">
        <f t="shared" si="176"/>
        <v>0</v>
      </c>
      <c r="CC257" s="14">
        <f t="shared" si="183"/>
        <v>0</v>
      </c>
      <c r="CD257" s="13"/>
    </row>
    <row r="258" spans="36:82" ht="13.5">
      <c r="AJ258">
        <v>239</v>
      </c>
      <c r="AK258">
        <f t="shared" si="160"/>
        <v>20</v>
      </c>
      <c r="AL258">
        <f t="shared" si="161"/>
        <v>20</v>
      </c>
      <c r="AM258">
        <f t="shared" si="162"/>
        <v>20</v>
      </c>
      <c r="AN258" s="19">
        <f t="shared" si="177"/>
        <v>49157</v>
      </c>
      <c r="AO258" s="13">
        <f t="shared" si="178"/>
        <v>31</v>
      </c>
      <c r="AP258" s="15">
        <f t="shared" si="163"/>
        <v>0.13026390915954497</v>
      </c>
      <c r="AQ258">
        <f t="shared" si="164"/>
        <v>4845</v>
      </c>
      <c r="AR258">
        <f t="shared" si="165"/>
        <v>32</v>
      </c>
      <c r="AS258" s="20">
        <v>0.1</v>
      </c>
      <c r="AT258" s="14">
        <f t="shared" si="166"/>
        <v>155040</v>
      </c>
      <c r="AU258" s="14">
        <f t="shared" si="167"/>
        <v>15504</v>
      </c>
      <c r="AV258" s="14">
        <f t="shared" si="168"/>
        <v>0</v>
      </c>
      <c r="AW258" s="13">
        <f t="shared" si="169"/>
        <v>0</v>
      </c>
      <c r="AX258" s="13">
        <f t="shared" si="170"/>
        <v>0</v>
      </c>
      <c r="AY258" s="13">
        <f t="shared" si="179"/>
        <v>0</v>
      </c>
      <c r="BN258" s="13"/>
      <c r="BO258" s="19">
        <f t="shared" si="182"/>
        <v>49157</v>
      </c>
      <c r="BP258">
        <f t="shared" si="171"/>
        <v>20</v>
      </c>
      <c r="BQ258">
        <v>239</v>
      </c>
      <c r="BR258" s="16">
        <f t="shared" si="180"/>
        <v>0</v>
      </c>
      <c r="BS258" s="16">
        <f t="shared" si="172"/>
        <v>0</v>
      </c>
      <c r="BT258" s="14">
        <f t="shared" si="173"/>
        <v>0</v>
      </c>
      <c r="BU258" s="14">
        <f t="shared" si="181"/>
        <v>1.0011717677116394E-08</v>
      </c>
      <c r="BV258" s="13"/>
      <c r="BW258" s="19">
        <f t="shared" si="184"/>
        <v>48945</v>
      </c>
      <c r="BX258">
        <f t="shared" si="174"/>
        <v>20</v>
      </c>
      <c r="BY258">
        <v>239</v>
      </c>
      <c r="BZ258" s="16">
        <f t="shared" si="185"/>
        <v>0</v>
      </c>
      <c r="CA258" s="16">
        <f t="shared" si="175"/>
        <v>0</v>
      </c>
      <c r="CB258" s="14">
        <f t="shared" si="176"/>
        <v>0</v>
      </c>
      <c r="CC258" s="14">
        <f t="shared" si="183"/>
        <v>0</v>
      </c>
      <c r="CD258" s="13"/>
    </row>
    <row r="259" spans="36:82" ht="13.5">
      <c r="AJ259">
        <v>240</v>
      </c>
      <c r="AK259">
        <f t="shared" si="160"/>
        <v>20</v>
      </c>
      <c r="AL259">
        <f t="shared" si="161"/>
        <v>20</v>
      </c>
      <c r="AM259">
        <f t="shared" si="162"/>
        <v>20</v>
      </c>
      <c r="AN259" s="19">
        <f t="shared" si="177"/>
        <v>49188</v>
      </c>
      <c r="AO259" s="13">
        <f t="shared" si="178"/>
        <v>30</v>
      </c>
      <c r="AP259" s="15">
        <f t="shared" si="163"/>
        <v>0.12031319387652417</v>
      </c>
      <c r="AQ259">
        <f t="shared" si="164"/>
        <v>4331</v>
      </c>
      <c r="AR259">
        <f t="shared" si="165"/>
        <v>32</v>
      </c>
      <c r="AS259" s="20">
        <v>0.1</v>
      </c>
      <c r="AT259" s="14">
        <f t="shared" si="166"/>
        <v>138592</v>
      </c>
      <c r="AU259" s="14">
        <f t="shared" si="167"/>
        <v>13859</v>
      </c>
      <c r="AV259" s="14">
        <f t="shared" si="168"/>
        <v>0</v>
      </c>
      <c r="AW259" s="13">
        <f t="shared" si="169"/>
        <v>3700</v>
      </c>
      <c r="AX259" s="13">
        <f t="shared" si="170"/>
        <v>0</v>
      </c>
      <c r="AY259" s="13">
        <f t="shared" si="179"/>
        <v>0</v>
      </c>
      <c r="BN259" s="13"/>
      <c r="BO259" s="19">
        <f t="shared" si="182"/>
        <v>49188</v>
      </c>
      <c r="BP259">
        <f t="shared" si="171"/>
        <v>20</v>
      </c>
      <c r="BQ259">
        <v>240</v>
      </c>
      <c r="BR259" s="16">
        <f t="shared" si="180"/>
        <v>0</v>
      </c>
      <c r="BS259" s="16">
        <f t="shared" si="172"/>
        <v>0</v>
      </c>
      <c r="BT259" s="14">
        <f t="shared" si="173"/>
        <v>0</v>
      </c>
      <c r="BU259" s="14">
        <f t="shared" si="181"/>
        <v>1.0011717677116394E-08</v>
      </c>
      <c r="BV259" s="13"/>
      <c r="BW259" s="19">
        <f t="shared" si="184"/>
        <v>48976</v>
      </c>
      <c r="BX259">
        <f t="shared" si="174"/>
        <v>20</v>
      </c>
      <c r="BY259">
        <v>240</v>
      </c>
      <c r="BZ259" s="16">
        <f t="shared" si="185"/>
        <v>0</v>
      </c>
      <c r="CA259" s="16">
        <f t="shared" si="175"/>
        <v>0</v>
      </c>
      <c r="CB259" s="14">
        <f t="shared" si="176"/>
        <v>0</v>
      </c>
      <c r="CC259" s="14">
        <f t="shared" si="183"/>
        <v>0</v>
      </c>
      <c r="CD259" s="13"/>
    </row>
    <row r="260" spans="36:82" ht="13.5">
      <c r="AJ260">
        <v>241</v>
      </c>
      <c r="AK260">
        <f t="shared" si="160"/>
        <v>21</v>
      </c>
      <c r="AL260">
        <f t="shared" si="161"/>
        <v>21</v>
      </c>
      <c r="AM260">
        <f t="shared" si="162"/>
        <v>20</v>
      </c>
      <c r="AN260" s="19">
        <f t="shared" si="177"/>
        <v>49218</v>
      </c>
      <c r="AO260" s="13">
        <f t="shared" si="178"/>
        <v>31</v>
      </c>
      <c r="AP260" s="15">
        <f t="shared" si="163"/>
        <v>0.11071075362840911</v>
      </c>
      <c r="AQ260">
        <f t="shared" si="164"/>
        <v>4118</v>
      </c>
      <c r="AR260">
        <f aca="true" t="shared" si="186" ref="AR260:AR291">$F$11</f>
        <v>10</v>
      </c>
      <c r="AS260" s="20">
        <v>0.1</v>
      </c>
      <c r="AT260" s="14">
        <f t="shared" si="166"/>
        <v>41180</v>
      </c>
      <c r="AU260" s="14">
        <f t="shared" si="167"/>
        <v>4118</v>
      </c>
      <c r="AV260" s="14">
        <f t="shared" si="168"/>
        <v>0</v>
      </c>
      <c r="AW260" s="13">
        <f t="shared" si="169"/>
        <v>0</v>
      </c>
      <c r="AX260" s="13">
        <f t="shared" si="170"/>
        <v>0</v>
      </c>
      <c r="AY260" s="13">
        <f t="shared" si="179"/>
        <v>0</v>
      </c>
      <c r="BN260" s="13"/>
      <c r="BO260" s="19">
        <f t="shared" si="182"/>
        <v>49218</v>
      </c>
      <c r="BP260">
        <f t="shared" si="171"/>
        <v>21</v>
      </c>
      <c r="BQ260">
        <v>241</v>
      </c>
      <c r="BR260" s="16">
        <f t="shared" si="180"/>
        <v>0</v>
      </c>
      <c r="BS260" s="16">
        <f t="shared" si="172"/>
        <v>0</v>
      </c>
      <c r="BT260" s="14">
        <f t="shared" si="173"/>
        <v>0</v>
      </c>
      <c r="BU260" s="14">
        <f t="shared" si="181"/>
        <v>1.0011717677116394E-08</v>
      </c>
      <c r="BV260" s="13"/>
      <c r="BW260" s="19">
        <f t="shared" si="184"/>
        <v>49004</v>
      </c>
      <c r="BX260">
        <f t="shared" si="174"/>
        <v>21</v>
      </c>
      <c r="BY260">
        <v>241</v>
      </c>
      <c r="BZ260" s="16">
        <f t="shared" si="185"/>
        <v>0</v>
      </c>
      <c r="CA260" s="16">
        <f t="shared" si="175"/>
        <v>0</v>
      </c>
      <c r="CB260" s="14">
        <f t="shared" si="176"/>
        <v>0</v>
      </c>
      <c r="CC260" s="14">
        <f t="shared" si="183"/>
        <v>0</v>
      </c>
      <c r="CD260" s="13"/>
    </row>
    <row r="261" spans="36:82" ht="13.5">
      <c r="AJ261">
        <v>242</v>
      </c>
      <c r="AK261">
        <f t="shared" si="160"/>
        <v>21</v>
      </c>
      <c r="AL261">
        <f t="shared" si="161"/>
        <v>21</v>
      </c>
      <c r="AM261">
        <f t="shared" si="162"/>
        <v>20</v>
      </c>
      <c r="AN261" s="19">
        <f t="shared" si="177"/>
        <v>49249</v>
      </c>
      <c r="AO261" s="13">
        <f t="shared" si="178"/>
        <v>30</v>
      </c>
      <c r="AP261" s="15">
        <f t="shared" si="163"/>
        <v>0.10170987934967665</v>
      </c>
      <c r="AQ261">
        <f t="shared" si="164"/>
        <v>3661</v>
      </c>
      <c r="AR261">
        <f t="shared" si="186"/>
        <v>10</v>
      </c>
      <c r="AS261" s="20">
        <v>0.1</v>
      </c>
      <c r="AT261" s="14">
        <f t="shared" si="166"/>
        <v>36610</v>
      </c>
      <c r="AU261" s="14">
        <f t="shared" si="167"/>
        <v>3661</v>
      </c>
      <c r="AV261" s="14">
        <f t="shared" si="168"/>
        <v>0</v>
      </c>
      <c r="AW261" s="13">
        <f t="shared" si="169"/>
        <v>0</v>
      </c>
      <c r="AX261" s="13">
        <f t="shared" si="170"/>
        <v>11500</v>
      </c>
      <c r="AY261" s="13">
        <f t="shared" si="179"/>
        <v>0</v>
      </c>
      <c r="BN261" s="13"/>
      <c r="BO261" s="19">
        <f t="shared" si="182"/>
        <v>49249</v>
      </c>
      <c r="BP261">
        <f t="shared" si="171"/>
        <v>21</v>
      </c>
      <c r="BQ261">
        <v>242</v>
      </c>
      <c r="BR261" s="16">
        <f t="shared" si="180"/>
        <v>0</v>
      </c>
      <c r="BS261" s="16">
        <f t="shared" si="172"/>
        <v>0</v>
      </c>
      <c r="BT261" s="14">
        <f t="shared" si="173"/>
        <v>0</v>
      </c>
      <c r="BU261" s="14">
        <f t="shared" si="181"/>
        <v>1.0011717677116394E-08</v>
      </c>
      <c r="BV261" s="13"/>
      <c r="BW261" s="19">
        <f t="shared" si="184"/>
        <v>49035</v>
      </c>
      <c r="BX261">
        <f t="shared" si="174"/>
        <v>21</v>
      </c>
      <c r="BY261">
        <v>242</v>
      </c>
      <c r="BZ261" s="16">
        <f t="shared" si="185"/>
        <v>0</v>
      </c>
      <c r="CA261" s="16">
        <f t="shared" si="175"/>
        <v>0</v>
      </c>
      <c r="CB261" s="14">
        <f t="shared" si="176"/>
        <v>0</v>
      </c>
      <c r="CC261" s="14">
        <f t="shared" si="183"/>
        <v>0</v>
      </c>
      <c r="CD261" s="13"/>
    </row>
    <row r="262" spans="36:82" ht="13.5">
      <c r="AJ262">
        <v>243</v>
      </c>
      <c r="AK262">
        <f t="shared" si="160"/>
        <v>21</v>
      </c>
      <c r="AL262">
        <f t="shared" si="161"/>
        <v>21</v>
      </c>
      <c r="AM262">
        <f t="shared" si="162"/>
        <v>20</v>
      </c>
      <c r="AN262" s="19">
        <f t="shared" si="177"/>
        <v>49279</v>
      </c>
      <c r="AO262" s="13">
        <f t="shared" si="178"/>
        <v>31</v>
      </c>
      <c r="AP262" s="15">
        <f t="shared" si="163"/>
        <v>0.08280804336433852</v>
      </c>
      <c r="AQ262">
        <f t="shared" si="164"/>
        <v>3080</v>
      </c>
      <c r="AR262">
        <f t="shared" si="186"/>
        <v>10</v>
      </c>
      <c r="AS262" s="20">
        <v>0.1</v>
      </c>
      <c r="AT262" s="14">
        <f t="shared" si="166"/>
        <v>30800</v>
      </c>
      <c r="AU262" s="14">
        <f t="shared" si="167"/>
        <v>3080</v>
      </c>
      <c r="AV262" s="14">
        <f t="shared" si="168"/>
        <v>0</v>
      </c>
      <c r="AW262" s="13">
        <f t="shared" si="169"/>
        <v>3700</v>
      </c>
      <c r="AX262" s="13">
        <f t="shared" si="170"/>
        <v>0</v>
      </c>
      <c r="AY262" s="13">
        <f t="shared" si="179"/>
        <v>0</v>
      </c>
      <c r="BN262" s="13"/>
      <c r="BO262" s="19">
        <f t="shared" si="182"/>
        <v>49279</v>
      </c>
      <c r="BP262">
        <f t="shared" si="171"/>
        <v>21</v>
      </c>
      <c r="BQ262">
        <v>243</v>
      </c>
      <c r="BR262" s="16">
        <f t="shared" si="180"/>
        <v>0</v>
      </c>
      <c r="BS262" s="16">
        <f t="shared" si="172"/>
        <v>0</v>
      </c>
      <c r="BT262" s="14">
        <f t="shared" si="173"/>
        <v>0</v>
      </c>
      <c r="BU262" s="14">
        <f t="shared" si="181"/>
        <v>1.0011717677116394E-08</v>
      </c>
      <c r="BV262" s="13"/>
      <c r="BW262" s="19">
        <f t="shared" si="184"/>
        <v>49065</v>
      </c>
      <c r="BX262">
        <f t="shared" si="174"/>
        <v>21</v>
      </c>
      <c r="BY262">
        <v>243</v>
      </c>
      <c r="BZ262" s="16">
        <f t="shared" si="185"/>
        <v>0</v>
      </c>
      <c r="CA262" s="16">
        <f t="shared" si="175"/>
        <v>0</v>
      </c>
      <c r="CB262" s="14">
        <f t="shared" si="176"/>
        <v>0</v>
      </c>
      <c r="CC262" s="14">
        <f t="shared" si="183"/>
        <v>0</v>
      </c>
      <c r="CD262" s="13"/>
    </row>
    <row r="263" spans="36:82" ht="13.5">
      <c r="AJ263">
        <v>244</v>
      </c>
      <c r="AK263">
        <f t="shared" si="160"/>
        <v>21</v>
      </c>
      <c r="AL263">
        <f t="shared" si="161"/>
        <v>21</v>
      </c>
      <c r="AM263">
        <f t="shared" si="162"/>
        <v>20</v>
      </c>
      <c r="AN263" s="19">
        <f t="shared" si="177"/>
        <v>49310</v>
      </c>
      <c r="AO263" s="13">
        <f t="shared" si="178"/>
        <v>31</v>
      </c>
      <c r="AP263" s="15">
        <f t="shared" si="163"/>
        <v>0.0927090050709442</v>
      </c>
      <c r="AQ263">
        <f t="shared" si="164"/>
        <v>3448</v>
      </c>
      <c r="AR263">
        <f t="shared" si="186"/>
        <v>10</v>
      </c>
      <c r="AS263" s="20">
        <v>0.1</v>
      </c>
      <c r="AT263" s="14">
        <f t="shared" si="166"/>
        <v>34480</v>
      </c>
      <c r="AU263" s="14">
        <f t="shared" si="167"/>
        <v>3448</v>
      </c>
      <c r="AV263" s="14">
        <f t="shared" si="168"/>
        <v>0</v>
      </c>
      <c r="AW263" s="13">
        <f t="shared" si="169"/>
        <v>0</v>
      </c>
      <c r="AX263" s="13">
        <f t="shared" si="170"/>
        <v>0</v>
      </c>
      <c r="AY263" s="13">
        <f t="shared" si="179"/>
        <v>0</v>
      </c>
      <c r="BN263" s="13"/>
      <c r="BO263" s="19">
        <f t="shared" si="182"/>
        <v>49310</v>
      </c>
      <c r="BP263">
        <f t="shared" si="171"/>
        <v>21</v>
      </c>
      <c r="BQ263">
        <v>244</v>
      </c>
      <c r="BR263" s="16">
        <f t="shared" si="180"/>
        <v>0</v>
      </c>
      <c r="BS263" s="16">
        <f t="shared" si="172"/>
        <v>0</v>
      </c>
      <c r="BT263" s="14">
        <f t="shared" si="173"/>
        <v>0</v>
      </c>
      <c r="BU263" s="14">
        <f t="shared" si="181"/>
        <v>1.0011717677116394E-08</v>
      </c>
      <c r="BV263" s="13"/>
      <c r="BW263" s="19">
        <f t="shared" si="184"/>
        <v>49096</v>
      </c>
      <c r="BX263">
        <f t="shared" si="174"/>
        <v>21</v>
      </c>
      <c r="BY263">
        <v>244</v>
      </c>
      <c r="BZ263" s="16">
        <f t="shared" si="185"/>
        <v>0</v>
      </c>
      <c r="CA263" s="16">
        <f t="shared" si="175"/>
        <v>0</v>
      </c>
      <c r="CB263" s="14">
        <f t="shared" si="176"/>
        <v>0</v>
      </c>
      <c r="CC263" s="14">
        <f t="shared" si="183"/>
        <v>0</v>
      </c>
      <c r="CD263" s="13"/>
    </row>
    <row r="264" spans="36:82" ht="13.5">
      <c r="AJ264">
        <v>245</v>
      </c>
      <c r="AK264">
        <f t="shared" si="160"/>
        <v>21</v>
      </c>
      <c r="AL264">
        <f t="shared" si="161"/>
        <v>21</v>
      </c>
      <c r="AM264">
        <f t="shared" si="162"/>
        <v>20</v>
      </c>
      <c r="AN264" s="19">
        <f t="shared" si="177"/>
        <v>49341</v>
      </c>
      <c r="AO264" s="13">
        <f t="shared" si="178"/>
        <v>28</v>
      </c>
      <c r="AP264" s="15">
        <f t="shared" si="163"/>
        <v>0.10170987934967665</v>
      </c>
      <c r="AQ264">
        <f t="shared" si="164"/>
        <v>3417</v>
      </c>
      <c r="AR264">
        <f t="shared" si="186"/>
        <v>10</v>
      </c>
      <c r="AS264" s="20">
        <v>0.1</v>
      </c>
      <c r="AT264" s="14">
        <f t="shared" si="166"/>
        <v>34170</v>
      </c>
      <c r="AU264" s="14">
        <f t="shared" si="167"/>
        <v>3417</v>
      </c>
      <c r="AV264" s="14">
        <f t="shared" si="168"/>
        <v>0</v>
      </c>
      <c r="AW264" s="13">
        <f t="shared" si="169"/>
        <v>3700</v>
      </c>
      <c r="AX264" s="13">
        <f t="shared" si="170"/>
        <v>0</v>
      </c>
      <c r="AY264" s="13">
        <f t="shared" si="179"/>
        <v>0</v>
      </c>
      <c r="BN264" s="13"/>
      <c r="BO264" s="19">
        <f t="shared" si="182"/>
        <v>49341</v>
      </c>
      <c r="BP264">
        <f t="shared" si="171"/>
        <v>21</v>
      </c>
      <c r="BQ264">
        <v>245</v>
      </c>
      <c r="BR264" s="16">
        <f t="shared" si="180"/>
        <v>0</v>
      </c>
      <c r="BS264" s="16">
        <f t="shared" si="172"/>
        <v>0</v>
      </c>
      <c r="BT264" s="14">
        <f t="shared" si="173"/>
        <v>0</v>
      </c>
      <c r="BU264" s="14">
        <f t="shared" si="181"/>
        <v>1.0011717677116394E-08</v>
      </c>
      <c r="BV264" s="13"/>
      <c r="BW264" s="19">
        <f t="shared" si="184"/>
        <v>49126</v>
      </c>
      <c r="BX264">
        <f t="shared" si="174"/>
        <v>21</v>
      </c>
      <c r="BY264">
        <v>245</v>
      </c>
      <c r="BZ264" s="16">
        <f t="shared" si="185"/>
        <v>0</v>
      </c>
      <c r="CA264" s="16">
        <f t="shared" si="175"/>
        <v>0</v>
      </c>
      <c r="CB264" s="14">
        <f t="shared" si="176"/>
        <v>0</v>
      </c>
      <c r="CC264" s="14">
        <f t="shared" si="183"/>
        <v>0</v>
      </c>
      <c r="CD264" s="13"/>
    </row>
    <row r="265" spans="36:82" ht="13.5">
      <c r="AJ265">
        <v>246</v>
      </c>
      <c r="AK265">
        <f t="shared" si="160"/>
        <v>21</v>
      </c>
      <c r="AL265">
        <f t="shared" si="161"/>
        <v>21</v>
      </c>
      <c r="AM265">
        <f t="shared" si="162"/>
        <v>20</v>
      </c>
      <c r="AN265" s="19">
        <f t="shared" si="177"/>
        <v>49369</v>
      </c>
      <c r="AO265" s="13">
        <f t="shared" si="178"/>
        <v>31</v>
      </c>
      <c r="AP265" s="15">
        <f t="shared" si="163"/>
        <v>0.11971162790714156</v>
      </c>
      <c r="AQ265">
        <f t="shared" si="164"/>
        <v>4453</v>
      </c>
      <c r="AR265">
        <f t="shared" si="186"/>
        <v>10</v>
      </c>
      <c r="AS265" s="20">
        <v>0.1</v>
      </c>
      <c r="AT265" s="14">
        <f t="shared" si="166"/>
        <v>44530</v>
      </c>
      <c r="AU265" s="14">
        <f t="shared" si="167"/>
        <v>4453</v>
      </c>
      <c r="AV265" s="14">
        <f t="shared" si="168"/>
        <v>0</v>
      </c>
      <c r="AW265" s="13">
        <f t="shared" si="169"/>
        <v>0</v>
      </c>
      <c r="AX265" s="13">
        <f t="shared" si="170"/>
        <v>0</v>
      </c>
      <c r="AY265" s="13">
        <f t="shared" si="179"/>
        <v>0</v>
      </c>
      <c r="BN265" s="13"/>
      <c r="BO265" s="19">
        <f t="shared" si="182"/>
        <v>49369</v>
      </c>
      <c r="BP265">
        <f t="shared" si="171"/>
        <v>21</v>
      </c>
      <c r="BQ265">
        <v>246</v>
      </c>
      <c r="BR265" s="16">
        <f t="shared" si="180"/>
        <v>0</v>
      </c>
      <c r="BS265" s="16">
        <f t="shared" si="172"/>
        <v>0</v>
      </c>
      <c r="BT265" s="14">
        <f t="shared" si="173"/>
        <v>0</v>
      </c>
      <c r="BU265" s="14">
        <f t="shared" si="181"/>
        <v>1.0011717677116394E-08</v>
      </c>
      <c r="BV265" s="13"/>
      <c r="BW265" s="19">
        <f t="shared" si="184"/>
        <v>49157</v>
      </c>
      <c r="BX265">
        <f t="shared" si="174"/>
        <v>21</v>
      </c>
      <c r="BY265">
        <v>246</v>
      </c>
      <c r="BZ265" s="16">
        <f t="shared" si="185"/>
        <v>0</v>
      </c>
      <c r="CA265" s="16">
        <f t="shared" si="175"/>
        <v>0</v>
      </c>
      <c r="CB265" s="14">
        <f t="shared" si="176"/>
        <v>0</v>
      </c>
      <c r="CC265" s="14">
        <f t="shared" si="183"/>
        <v>0</v>
      </c>
      <c r="CD265" s="13"/>
    </row>
    <row r="266" spans="36:82" ht="13.5">
      <c r="AJ266">
        <v>247</v>
      </c>
      <c r="AK266">
        <f t="shared" si="160"/>
        <v>21</v>
      </c>
      <c r="AL266">
        <f t="shared" si="161"/>
        <v>21</v>
      </c>
      <c r="AM266">
        <f t="shared" si="162"/>
        <v>21</v>
      </c>
      <c r="AN266" s="19">
        <f t="shared" si="177"/>
        <v>49400</v>
      </c>
      <c r="AO266" s="13">
        <f t="shared" si="178"/>
        <v>30</v>
      </c>
      <c r="AP266" s="15">
        <f t="shared" si="163"/>
        <v>0.1386134638924797</v>
      </c>
      <c r="AQ266">
        <f t="shared" si="164"/>
        <v>4990</v>
      </c>
      <c r="AR266">
        <f t="shared" si="186"/>
        <v>10</v>
      </c>
      <c r="AS266" s="20">
        <v>0.1</v>
      </c>
      <c r="AT266" s="14">
        <f t="shared" si="166"/>
        <v>49900</v>
      </c>
      <c r="AU266" s="14">
        <f t="shared" si="167"/>
        <v>4990</v>
      </c>
      <c r="AV266" s="14">
        <f t="shared" si="168"/>
        <v>12900</v>
      </c>
      <c r="AW266" s="13">
        <f t="shared" si="169"/>
        <v>0</v>
      </c>
      <c r="AX266" s="13">
        <f t="shared" si="170"/>
        <v>0</v>
      </c>
      <c r="AY266" s="13">
        <f t="shared" si="179"/>
        <v>70000</v>
      </c>
      <c r="BN266" s="13"/>
      <c r="BO266" s="19">
        <f t="shared" si="182"/>
        <v>49400</v>
      </c>
      <c r="BP266">
        <f t="shared" si="171"/>
        <v>21</v>
      </c>
      <c r="BQ266">
        <v>247</v>
      </c>
      <c r="BR266" s="16">
        <f t="shared" si="180"/>
        <v>0</v>
      </c>
      <c r="BS266" s="16">
        <f t="shared" si="172"/>
        <v>0</v>
      </c>
      <c r="BT266" s="14">
        <f t="shared" si="173"/>
        <v>0</v>
      </c>
      <c r="BU266" s="14">
        <f t="shared" si="181"/>
        <v>1.0011717677116394E-08</v>
      </c>
      <c r="BV266" s="13"/>
      <c r="BW266" s="19">
        <f t="shared" si="184"/>
        <v>49188</v>
      </c>
      <c r="BX266">
        <f t="shared" si="174"/>
        <v>21</v>
      </c>
      <c r="BY266">
        <v>247</v>
      </c>
      <c r="BZ266" s="16">
        <f t="shared" si="185"/>
        <v>0</v>
      </c>
      <c r="CA266" s="16">
        <f t="shared" si="175"/>
        <v>0</v>
      </c>
      <c r="CB266" s="14">
        <f t="shared" si="176"/>
        <v>0</v>
      </c>
      <c r="CC266" s="14">
        <f t="shared" si="183"/>
        <v>0</v>
      </c>
      <c r="CD266" s="13"/>
    </row>
    <row r="267" spans="36:82" ht="13.5">
      <c r="AJ267">
        <v>248</v>
      </c>
      <c r="AK267">
        <f t="shared" si="160"/>
        <v>21</v>
      </c>
      <c r="AL267">
        <f t="shared" si="161"/>
        <v>21</v>
      </c>
      <c r="AM267">
        <f t="shared" si="162"/>
        <v>21</v>
      </c>
      <c r="AN267" s="19">
        <f t="shared" si="177"/>
        <v>49430</v>
      </c>
      <c r="AO267" s="13">
        <f t="shared" si="178"/>
        <v>31</v>
      </c>
      <c r="AP267" s="15">
        <f t="shared" si="163"/>
        <v>0.1476143381712121</v>
      </c>
      <c r="AQ267">
        <f t="shared" si="164"/>
        <v>5491</v>
      </c>
      <c r="AR267">
        <f t="shared" si="186"/>
        <v>10</v>
      </c>
      <c r="AS267" s="20">
        <v>0.1</v>
      </c>
      <c r="AT267" s="14">
        <f t="shared" si="166"/>
        <v>54910</v>
      </c>
      <c r="AU267" s="14">
        <f t="shared" si="167"/>
        <v>5491</v>
      </c>
      <c r="AV267" s="14">
        <f t="shared" si="168"/>
        <v>0</v>
      </c>
      <c r="AW267" s="13">
        <f t="shared" si="169"/>
        <v>0</v>
      </c>
      <c r="AX267" s="13">
        <f t="shared" si="170"/>
        <v>0</v>
      </c>
      <c r="AY267" s="13">
        <f t="shared" si="179"/>
        <v>0</v>
      </c>
      <c r="BN267" s="13"/>
      <c r="BO267" s="19">
        <f t="shared" si="182"/>
        <v>49430</v>
      </c>
      <c r="BP267">
        <f t="shared" si="171"/>
        <v>21</v>
      </c>
      <c r="BQ267">
        <v>248</v>
      </c>
      <c r="BR267" s="16">
        <f t="shared" si="180"/>
        <v>0</v>
      </c>
      <c r="BS267" s="16">
        <f t="shared" si="172"/>
        <v>0</v>
      </c>
      <c r="BT267" s="14">
        <f t="shared" si="173"/>
        <v>0</v>
      </c>
      <c r="BU267" s="14">
        <f t="shared" si="181"/>
        <v>1.0011717677116394E-08</v>
      </c>
      <c r="BV267" s="13"/>
      <c r="BW267" s="19">
        <f t="shared" si="184"/>
        <v>49218</v>
      </c>
      <c r="BX267">
        <f t="shared" si="174"/>
        <v>21</v>
      </c>
      <c r="BY267">
        <v>248</v>
      </c>
      <c r="BZ267" s="16">
        <f t="shared" si="185"/>
        <v>0</v>
      </c>
      <c r="CA267" s="16">
        <f t="shared" si="175"/>
        <v>0</v>
      </c>
      <c r="CB267" s="14">
        <f t="shared" si="176"/>
        <v>0</v>
      </c>
      <c r="CC267" s="14">
        <f t="shared" si="183"/>
        <v>0</v>
      </c>
      <c r="CD267" s="13"/>
    </row>
    <row r="268" spans="36:82" ht="13.5">
      <c r="AJ268">
        <v>249</v>
      </c>
      <c r="AK268">
        <f t="shared" si="160"/>
        <v>21</v>
      </c>
      <c r="AL268">
        <f t="shared" si="161"/>
        <v>21</v>
      </c>
      <c r="AM268">
        <f t="shared" si="162"/>
        <v>21</v>
      </c>
      <c r="AN268" s="19">
        <f t="shared" si="177"/>
        <v>49461</v>
      </c>
      <c r="AO268" s="13">
        <f t="shared" si="178"/>
        <v>30</v>
      </c>
      <c r="AP268" s="15">
        <f t="shared" si="163"/>
        <v>0.1386134638924797</v>
      </c>
      <c r="AQ268">
        <f t="shared" si="164"/>
        <v>4990</v>
      </c>
      <c r="AR268">
        <f t="shared" si="186"/>
        <v>10</v>
      </c>
      <c r="AS268" s="20">
        <v>0.1</v>
      </c>
      <c r="AT268" s="14">
        <f t="shared" si="166"/>
        <v>49900</v>
      </c>
      <c r="AU268" s="14">
        <f t="shared" si="167"/>
        <v>4990</v>
      </c>
      <c r="AV268" s="14">
        <f t="shared" si="168"/>
        <v>0</v>
      </c>
      <c r="AW268" s="13">
        <f t="shared" si="169"/>
        <v>0</v>
      </c>
      <c r="AX268" s="13">
        <f t="shared" si="170"/>
        <v>0</v>
      </c>
      <c r="AY268" s="13">
        <f t="shared" si="179"/>
        <v>0</v>
      </c>
      <c r="BN268" s="13"/>
      <c r="BO268" s="19">
        <f t="shared" si="182"/>
        <v>49461</v>
      </c>
      <c r="BP268">
        <f t="shared" si="171"/>
        <v>21</v>
      </c>
      <c r="BQ268">
        <v>249</v>
      </c>
      <c r="BR268" s="16">
        <f t="shared" si="180"/>
        <v>0</v>
      </c>
      <c r="BS268" s="16">
        <f t="shared" si="172"/>
        <v>0</v>
      </c>
      <c r="BT268" s="14">
        <f t="shared" si="173"/>
        <v>0</v>
      </c>
      <c r="BU268" s="14">
        <f t="shared" si="181"/>
        <v>1.0011717677116394E-08</v>
      </c>
      <c r="BV268" s="13"/>
      <c r="BW268" s="19">
        <f t="shared" si="184"/>
        <v>49249</v>
      </c>
      <c r="BX268">
        <f t="shared" si="174"/>
        <v>21</v>
      </c>
      <c r="BY268">
        <v>249</v>
      </c>
      <c r="BZ268" s="16">
        <f t="shared" si="185"/>
        <v>0</v>
      </c>
      <c r="CA268" s="16">
        <f t="shared" si="175"/>
        <v>0</v>
      </c>
      <c r="CB268" s="14">
        <f t="shared" si="176"/>
        <v>0</v>
      </c>
      <c r="CC268" s="14">
        <f t="shared" si="183"/>
        <v>0</v>
      </c>
      <c r="CD268" s="13"/>
    </row>
    <row r="269" spans="36:82" ht="13.5">
      <c r="AJ269">
        <v>250</v>
      </c>
      <c r="AK269">
        <f t="shared" si="160"/>
        <v>21</v>
      </c>
      <c r="AL269">
        <f t="shared" si="161"/>
        <v>21</v>
      </c>
      <c r="AM269">
        <f t="shared" si="162"/>
        <v>21</v>
      </c>
      <c r="AN269" s="19">
        <f t="shared" si="177"/>
        <v>49491</v>
      </c>
      <c r="AO269" s="13">
        <f t="shared" si="178"/>
        <v>31</v>
      </c>
      <c r="AP269" s="15">
        <f t="shared" si="163"/>
        <v>0.11971162790714156</v>
      </c>
      <c r="AQ269">
        <f t="shared" si="164"/>
        <v>4453</v>
      </c>
      <c r="AR269">
        <f t="shared" si="186"/>
        <v>10</v>
      </c>
      <c r="AS269" s="20">
        <v>0.1</v>
      </c>
      <c r="AT269" s="14">
        <f t="shared" si="166"/>
        <v>44530</v>
      </c>
      <c r="AU269" s="14">
        <f t="shared" si="167"/>
        <v>4453</v>
      </c>
      <c r="AV269" s="14">
        <f t="shared" si="168"/>
        <v>0</v>
      </c>
      <c r="AW269" s="13">
        <f t="shared" si="169"/>
        <v>3225</v>
      </c>
      <c r="AX269" s="13">
        <f t="shared" si="170"/>
        <v>0</v>
      </c>
      <c r="AY269" s="13">
        <f t="shared" si="179"/>
        <v>0</v>
      </c>
      <c r="BN269" s="13"/>
      <c r="BO269" s="19">
        <f t="shared" si="182"/>
        <v>49491</v>
      </c>
      <c r="BP269">
        <f t="shared" si="171"/>
        <v>21</v>
      </c>
      <c r="BQ269">
        <v>250</v>
      </c>
      <c r="BR269" s="16">
        <f t="shared" si="180"/>
        <v>0</v>
      </c>
      <c r="BS269" s="16">
        <f t="shared" si="172"/>
        <v>0</v>
      </c>
      <c r="BT269" s="14">
        <f t="shared" si="173"/>
        <v>0</v>
      </c>
      <c r="BU269" s="14">
        <f t="shared" si="181"/>
        <v>1.0011717677116394E-08</v>
      </c>
      <c r="BV269" s="13"/>
      <c r="BW269" s="19">
        <f t="shared" si="184"/>
        <v>49279</v>
      </c>
      <c r="BX269">
        <f t="shared" si="174"/>
        <v>21</v>
      </c>
      <c r="BY269">
        <v>250</v>
      </c>
      <c r="BZ269" s="16">
        <f t="shared" si="185"/>
        <v>0</v>
      </c>
      <c r="CA269" s="16">
        <f t="shared" si="175"/>
        <v>0</v>
      </c>
      <c r="CB269" s="14">
        <f t="shared" si="176"/>
        <v>0</v>
      </c>
      <c r="CC269" s="14">
        <f t="shared" si="183"/>
        <v>0</v>
      </c>
      <c r="CD269" s="13"/>
    </row>
    <row r="270" spans="36:82" ht="13.5">
      <c r="AJ270">
        <v>251</v>
      </c>
      <c r="AK270">
        <f t="shared" si="160"/>
        <v>21</v>
      </c>
      <c r="AL270">
        <f t="shared" si="161"/>
        <v>21</v>
      </c>
      <c r="AM270">
        <f t="shared" si="162"/>
        <v>21</v>
      </c>
      <c r="AN270" s="19">
        <f t="shared" si="177"/>
        <v>49522</v>
      </c>
      <c r="AO270" s="13">
        <f t="shared" si="178"/>
        <v>31</v>
      </c>
      <c r="AP270" s="15">
        <f t="shared" si="163"/>
        <v>0.12961258961374725</v>
      </c>
      <c r="AQ270">
        <f t="shared" si="164"/>
        <v>4821</v>
      </c>
      <c r="AR270">
        <f t="shared" si="186"/>
        <v>10</v>
      </c>
      <c r="AS270" s="20">
        <v>0.1</v>
      </c>
      <c r="AT270" s="14">
        <f t="shared" si="166"/>
        <v>48210</v>
      </c>
      <c r="AU270" s="14">
        <f t="shared" si="167"/>
        <v>4821</v>
      </c>
      <c r="AV270" s="14">
        <f t="shared" si="168"/>
        <v>0</v>
      </c>
      <c r="AW270" s="13">
        <f t="shared" si="169"/>
        <v>0</v>
      </c>
      <c r="AX270" s="13">
        <f t="shared" si="170"/>
        <v>0</v>
      </c>
      <c r="AY270" s="13">
        <f t="shared" si="179"/>
        <v>0</v>
      </c>
      <c r="BN270" s="13"/>
      <c r="BO270" s="19">
        <f t="shared" si="182"/>
        <v>49522</v>
      </c>
      <c r="BP270">
        <f t="shared" si="171"/>
        <v>21</v>
      </c>
      <c r="BQ270">
        <v>251</v>
      </c>
      <c r="BR270" s="16">
        <f t="shared" si="180"/>
        <v>0</v>
      </c>
      <c r="BS270" s="16">
        <f t="shared" si="172"/>
        <v>0</v>
      </c>
      <c r="BT270" s="14">
        <f t="shared" si="173"/>
        <v>0</v>
      </c>
      <c r="BU270" s="14">
        <f t="shared" si="181"/>
        <v>1.0011717677116394E-08</v>
      </c>
      <c r="BV270" s="13"/>
      <c r="BW270" s="19">
        <f t="shared" si="184"/>
        <v>49310</v>
      </c>
      <c r="BX270">
        <f t="shared" si="174"/>
        <v>21</v>
      </c>
      <c r="BY270">
        <v>251</v>
      </c>
      <c r="BZ270" s="16">
        <f t="shared" si="185"/>
        <v>0</v>
      </c>
      <c r="CA270" s="16">
        <f t="shared" si="175"/>
        <v>0</v>
      </c>
      <c r="CB270" s="14">
        <f t="shared" si="176"/>
        <v>0</v>
      </c>
      <c r="CC270" s="14">
        <f t="shared" si="183"/>
        <v>0</v>
      </c>
      <c r="CD270" s="13"/>
    </row>
    <row r="271" spans="36:82" ht="13.5">
      <c r="AJ271">
        <v>252</v>
      </c>
      <c r="AK271">
        <f t="shared" si="160"/>
        <v>21</v>
      </c>
      <c r="AL271">
        <f t="shared" si="161"/>
        <v>21</v>
      </c>
      <c r="AM271">
        <f t="shared" si="162"/>
        <v>21</v>
      </c>
      <c r="AN271" s="19">
        <f t="shared" si="177"/>
        <v>49553</v>
      </c>
      <c r="AO271" s="13">
        <f t="shared" si="178"/>
        <v>30</v>
      </c>
      <c r="AP271" s="15">
        <f t="shared" si="163"/>
        <v>0.11971162790714156</v>
      </c>
      <c r="AQ271">
        <f t="shared" si="164"/>
        <v>4309</v>
      </c>
      <c r="AR271">
        <f t="shared" si="186"/>
        <v>10</v>
      </c>
      <c r="AS271" s="20">
        <v>0.1</v>
      </c>
      <c r="AT271" s="14">
        <f t="shared" si="166"/>
        <v>43090</v>
      </c>
      <c r="AU271" s="14">
        <f t="shared" si="167"/>
        <v>4309</v>
      </c>
      <c r="AV271" s="14">
        <f t="shared" si="168"/>
        <v>0</v>
      </c>
      <c r="AW271" s="13">
        <f t="shared" si="169"/>
        <v>3225</v>
      </c>
      <c r="AX271" s="13">
        <f t="shared" si="170"/>
        <v>0</v>
      </c>
      <c r="AY271" s="13">
        <f t="shared" si="179"/>
        <v>0</v>
      </c>
      <c r="BN271" s="13"/>
      <c r="BO271" s="19">
        <f t="shared" si="182"/>
        <v>49553</v>
      </c>
      <c r="BP271">
        <f t="shared" si="171"/>
        <v>21</v>
      </c>
      <c r="BQ271">
        <v>252</v>
      </c>
      <c r="BR271" s="16">
        <f t="shared" si="180"/>
        <v>0</v>
      </c>
      <c r="BS271" s="16">
        <f t="shared" si="172"/>
        <v>0</v>
      </c>
      <c r="BT271" s="14">
        <f t="shared" si="173"/>
        <v>0</v>
      </c>
      <c r="BU271" s="14">
        <f t="shared" si="181"/>
        <v>1.0011717677116394E-08</v>
      </c>
      <c r="BV271" s="13"/>
      <c r="BW271" s="19">
        <f t="shared" si="184"/>
        <v>49341</v>
      </c>
      <c r="BX271">
        <f t="shared" si="174"/>
        <v>21</v>
      </c>
      <c r="BY271">
        <v>252</v>
      </c>
      <c r="BZ271" s="16">
        <f t="shared" si="185"/>
        <v>0</v>
      </c>
      <c r="CA271" s="16">
        <f t="shared" si="175"/>
        <v>0</v>
      </c>
      <c r="CB271" s="14">
        <f t="shared" si="176"/>
        <v>0</v>
      </c>
      <c r="CC271" s="14">
        <f t="shared" si="183"/>
        <v>0</v>
      </c>
      <c r="CD271" s="13"/>
    </row>
    <row r="272" spans="36:82" ht="13.5">
      <c r="AJ272">
        <v>253</v>
      </c>
      <c r="AK272">
        <f t="shared" si="160"/>
        <v>22</v>
      </c>
      <c r="AL272">
        <f t="shared" si="161"/>
        <v>22</v>
      </c>
      <c r="AM272">
        <f t="shared" si="162"/>
        <v>21</v>
      </c>
      <c r="AN272" s="19">
        <f t="shared" si="177"/>
        <v>49583</v>
      </c>
      <c r="AO272" s="13">
        <f t="shared" si="178"/>
        <v>31</v>
      </c>
      <c r="AP272" s="15">
        <f t="shared" si="163"/>
        <v>0.11015719986026706</v>
      </c>
      <c r="AQ272">
        <f t="shared" si="164"/>
        <v>4097</v>
      </c>
      <c r="AR272">
        <f t="shared" si="186"/>
        <v>10</v>
      </c>
      <c r="AS272" s="20">
        <v>0.1</v>
      </c>
      <c r="AT272" s="14">
        <f t="shared" si="166"/>
        <v>40970</v>
      </c>
      <c r="AU272" s="14">
        <f t="shared" si="167"/>
        <v>4097</v>
      </c>
      <c r="AV272" s="14">
        <f t="shared" si="168"/>
        <v>0</v>
      </c>
      <c r="AW272" s="13">
        <f t="shared" si="169"/>
        <v>0</v>
      </c>
      <c r="AX272" s="13">
        <f t="shared" si="170"/>
        <v>0</v>
      </c>
      <c r="AY272" s="13">
        <f t="shared" si="179"/>
        <v>0</v>
      </c>
      <c r="BN272" s="13"/>
      <c r="BO272" s="19">
        <f t="shared" si="182"/>
        <v>49583</v>
      </c>
      <c r="BP272">
        <f t="shared" si="171"/>
        <v>22</v>
      </c>
      <c r="BQ272">
        <v>253</v>
      </c>
      <c r="BR272" s="16">
        <f t="shared" si="180"/>
        <v>0</v>
      </c>
      <c r="BS272" s="16">
        <f t="shared" si="172"/>
        <v>0</v>
      </c>
      <c r="BT272" s="14">
        <f t="shared" si="173"/>
        <v>0</v>
      </c>
      <c r="BU272" s="14">
        <f t="shared" si="181"/>
        <v>1.0011717677116394E-08</v>
      </c>
      <c r="BV272" s="13"/>
      <c r="BW272" s="19">
        <f t="shared" si="184"/>
        <v>49369</v>
      </c>
      <c r="BX272">
        <f t="shared" si="174"/>
        <v>22</v>
      </c>
      <c r="BY272">
        <v>253</v>
      </c>
      <c r="BZ272" s="16">
        <f t="shared" si="185"/>
        <v>0</v>
      </c>
      <c r="CA272" s="16">
        <f t="shared" si="175"/>
        <v>0</v>
      </c>
      <c r="CB272" s="14">
        <f t="shared" si="176"/>
        <v>0</v>
      </c>
      <c r="CC272" s="14">
        <f t="shared" si="183"/>
        <v>0</v>
      </c>
      <c r="CD272" s="13"/>
    </row>
    <row r="273" spans="36:82" ht="13.5">
      <c r="AJ273">
        <v>254</v>
      </c>
      <c r="AK273">
        <f t="shared" si="160"/>
        <v>22</v>
      </c>
      <c r="AL273">
        <f t="shared" si="161"/>
        <v>22</v>
      </c>
      <c r="AM273">
        <f t="shared" si="162"/>
        <v>21</v>
      </c>
      <c r="AN273" s="19">
        <f t="shared" si="177"/>
        <v>49614</v>
      </c>
      <c r="AO273" s="13">
        <f t="shared" si="178"/>
        <v>30</v>
      </c>
      <c r="AP273" s="15">
        <f t="shared" si="163"/>
        <v>0.10120132995292827</v>
      </c>
      <c r="AQ273">
        <f t="shared" si="164"/>
        <v>3643</v>
      </c>
      <c r="AR273">
        <f t="shared" si="186"/>
        <v>10</v>
      </c>
      <c r="AS273" s="20">
        <v>0.1</v>
      </c>
      <c r="AT273" s="14">
        <f t="shared" si="166"/>
        <v>36430</v>
      </c>
      <c r="AU273" s="14">
        <f t="shared" si="167"/>
        <v>3643</v>
      </c>
      <c r="AV273" s="14">
        <f t="shared" si="168"/>
        <v>0</v>
      </c>
      <c r="AW273" s="13">
        <f t="shared" si="169"/>
        <v>0</v>
      </c>
      <c r="AX273" s="13">
        <f t="shared" si="170"/>
        <v>3500</v>
      </c>
      <c r="AY273" s="13">
        <f t="shared" si="179"/>
        <v>0</v>
      </c>
      <c r="BN273" s="13"/>
      <c r="BO273" s="19">
        <f t="shared" si="182"/>
        <v>49614</v>
      </c>
      <c r="BP273">
        <f t="shared" si="171"/>
        <v>22</v>
      </c>
      <c r="BQ273">
        <v>254</v>
      </c>
      <c r="BR273" s="16">
        <f t="shared" si="180"/>
        <v>0</v>
      </c>
      <c r="BS273" s="16">
        <f t="shared" si="172"/>
        <v>0</v>
      </c>
      <c r="BT273" s="14">
        <f t="shared" si="173"/>
        <v>0</v>
      </c>
      <c r="BU273" s="14">
        <f t="shared" si="181"/>
        <v>1.0011717677116394E-08</v>
      </c>
      <c r="BV273" s="13"/>
      <c r="BW273" s="19">
        <f t="shared" si="184"/>
        <v>49400</v>
      </c>
      <c r="BX273">
        <f t="shared" si="174"/>
        <v>22</v>
      </c>
      <c r="BY273">
        <v>254</v>
      </c>
      <c r="BZ273" s="16">
        <f t="shared" si="185"/>
        <v>0</v>
      </c>
      <c r="CA273" s="16">
        <f t="shared" si="175"/>
        <v>0</v>
      </c>
      <c r="CB273" s="14">
        <f t="shared" si="176"/>
        <v>0</v>
      </c>
      <c r="CC273" s="14">
        <f t="shared" si="183"/>
        <v>0</v>
      </c>
      <c r="CD273" s="13"/>
    </row>
    <row r="274" spans="36:82" ht="13.5">
      <c r="AJ274">
        <v>255</v>
      </c>
      <c r="AK274">
        <f t="shared" si="160"/>
        <v>22</v>
      </c>
      <c r="AL274">
        <f t="shared" si="161"/>
        <v>22</v>
      </c>
      <c r="AM274">
        <f t="shared" si="162"/>
        <v>21</v>
      </c>
      <c r="AN274" s="19">
        <f t="shared" si="177"/>
        <v>49644</v>
      </c>
      <c r="AO274" s="13">
        <f t="shared" si="178"/>
        <v>31</v>
      </c>
      <c r="AP274" s="15">
        <f t="shared" si="163"/>
        <v>0.08239400314751683</v>
      </c>
      <c r="AQ274">
        <f t="shared" si="164"/>
        <v>3065</v>
      </c>
      <c r="AR274">
        <f t="shared" si="186"/>
        <v>10</v>
      </c>
      <c r="AS274" s="20">
        <v>0.1</v>
      </c>
      <c r="AT274" s="14">
        <f t="shared" si="166"/>
        <v>30650</v>
      </c>
      <c r="AU274" s="14">
        <f t="shared" si="167"/>
        <v>3065</v>
      </c>
      <c r="AV274" s="14">
        <f t="shared" si="168"/>
        <v>0</v>
      </c>
      <c r="AW274" s="13">
        <f t="shared" si="169"/>
        <v>3225</v>
      </c>
      <c r="AX274" s="13">
        <f t="shared" si="170"/>
        <v>0</v>
      </c>
      <c r="AY274" s="13">
        <f t="shared" si="179"/>
        <v>0</v>
      </c>
      <c r="BN274" s="13"/>
      <c r="BO274" s="19">
        <f t="shared" si="182"/>
        <v>49644</v>
      </c>
      <c r="BP274">
        <f t="shared" si="171"/>
        <v>22</v>
      </c>
      <c r="BQ274">
        <v>255</v>
      </c>
      <c r="BR274" s="16">
        <f t="shared" si="180"/>
        <v>0</v>
      </c>
      <c r="BS274" s="16">
        <f t="shared" si="172"/>
        <v>0</v>
      </c>
      <c r="BT274" s="14">
        <f t="shared" si="173"/>
        <v>0</v>
      </c>
      <c r="BU274" s="14">
        <f t="shared" si="181"/>
        <v>1.0011717677116394E-08</v>
      </c>
      <c r="BV274" s="13"/>
      <c r="BW274" s="19">
        <f t="shared" si="184"/>
        <v>49430</v>
      </c>
      <c r="BX274">
        <f t="shared" si="174"/>
        <v>22</v>
      </c>
      <c r="BY274">
        <v>255</v>
      </c>
      <c r="BZ274" s="16">
        <f t="shared" si="185"/>
        <v>0</v>
      </c>
      <c r="CA274" s="16">
        <f t="shared" si="175"/>
        <v>0</v>
      </c>
      <c r="CB274" s="14">
        <f t="shared" si="176"/>
        <v>0</v>
      </c>
      <c r="CC274" s="14">
        <f t="shared" si="183"/>
        <v>0</v>
      </c>
      <c r="CD274" s="13"/>
    </row>
    <row r="275" spans="36:82" ht="13.5">
      <c r="AJ275">
        <v>256</v>
      </c>
      <c r="AK275">
        <f t="shared" si="160"/>
        <v>22</v>
      </c>
      <c r="AL275">
        <f t="shared" si="161"/>
        <v>22</v>
      </c>
      <c r="AM275">
        <f t="shared" si="162"/>
        <v>21</v>
      </c>
      <c r="AN275" s="19">
        <f t="shared" si="177"/>
        <v>49675</v>
      </c>
      <c r="AO275" s="13">
        <f t="shared" si="178"/>
        <v>31</v>
      </c>
      <c r="AP275" s="15">
        <f t="shared" si="163"/>
        <v>0.09224546004558949</v>
      </c>
      <c r="AQ275">
        <f t="shared" si="164"/>
        <v>3431</v>
      </c>
      <c r="AR275">
        <f t="shared" si="186"/>
        <v>10</v>
      </c>
      <c r="AS275" s="20">
        <v>0.1</v>
      </c>
      <c r="AT275" s="14">
        <f t="shared" si="166"/>
        <v>34310</v>
      </c>
      <c r="AU275" s="14">
        <f t="shared" si="167"/>
        <v>3431</v>
      </c>
      <c r="AV275" s="14">
        <f t="shared" si="168"/>
        <v>0</v>
      </c>
      <c r="AW275" s="13">
        <f t="shared" si="169"/>
        <v>0</v>
      </c>
      <c r="AX275" s="13">
        <f t="shared" si="170"/>
        <v>0</v>
      </c>
      <c r="AY275" s="13">
        <f t="shared" si="179"/>
        <v>0</v>
      </c>
      <c r="BN275" s="13"/>
      <c r="BO275" s="19">
        <f t="shared" si="182"/>
        <v>49675</v>
      </c>
      <c r="BP275">
        <f t="shared" si="171"/>
        <v>22</v>
      </c>
      <c r="BQ275">
        <v>256</v>
      </c>
      <c r="BR275" s="16">
        <f t="shared" si="180"/>
        <v>0</v>
      </c>
      <c r="BS275" s="16">
        <f t="shared" si="172"/>
        <v>0</v>
      </c>
      <c r="BT275" s="14">
        <f t="shared" si="173"/>
        <v>0</v>
      </c>
      <c r="BU275" s="14">
        <f t="shared" si="181"/>
        <v>1.0011717677116394E-08</v>
      </c>
      <c r="BV275" s="13"/>
      <c r="BW275" s="19">
        <f t="shared" si="184"/>
        <v>49461</v>
      </c>
      <c r="BX275">
        <f t="shared" si="174"/>
        <v>22</v>
      </c>
      <c r="BY275">
        <v>256</v>
      </c>
      <c r="BZ275" s="16">
        <f t="shared" si="185"/>
        <v>0</v>
      </c>
      <c r="CA275" s="16">
        <f t="shared" si="175"/>
        <v>0</v>
      </c>
      <c r="CB275" s="14">
        <f t="shared" si="176"/>
        <v>0</v>
      </c>
      <c r="CC275" s="14">
        <f t="shared" si="183"/>
        <v>0</v>
      </c>
      <c r="CD275" s="13"/>
    </row>
    <row r="276" spans="36:82" ht="13.5">
      <c r="AJ276">
        <v>257</v>
      </c>
      <c r="AK276">
        <f aca="true" t="shared" si="187" ref="AK276:AK339">INT((AJ276-1)/12)+1</f>
        <v>22</v>
      </c>
      <c r="AL276">
        <f aca="true" t="shared" si="188" ref="AL276:AL339">INT((AJ276+12-$F$6-1)/12)+1</f>
        <v>22</v>
      </c>
      <c r="AM276">
        <f aca="true" t="shared" si="189" ref="AM276:AM339">MAX(0,INT((AJ276+12-$I$15-1)/12))</f>
        <v>21</v>
      </c>
      <c r="AN276" s="19">
        <f t="shared" si="177"/>
        <v>49706</v>
      </c>
      <c r="AO276" s="13">
        <f t="shared" si="178"/>
        <v>29</v>
      </c>
      <c r="AP276" s="15">
        <f aca="true" t="shared" si="190" ref="AP276:AP339">VLOOKUP(MONTH(AN276),$AN$2:$AR$13,5)/100*(1-$F$9)^AK276</f>
        <v>0.10120132995292827</v>
      </c>
      <c r="AQ276">
        <f aca="true" t="shared" si="191" ref="AQ276:AQ339">INT($C$2*AO276*24*AP276)</f>
        <v>3521</v>
      </c>
      <c r="AR276">
        <f t="shared" si="186"/>
        <v>10</v>
      </c>
      <c r="AS276" s="20">
        <v>0.1</v>
      </c>
      <c r="AT276" s="14">
        <f aca="true" t="shared" si="192" ref="AT276:AT342">INT(AQ276*AR276)</f>
        <v>35210</v>
      </c>
      <c r="AU276" s="14">
        <f aca="true" t="shared" si="193" ref="AU276:AU339">INT(AT276*AS276)</f>
        <v>3521</v>
      </c>
      <c r="AV276" s="14">
        <f aca="true" t="shared" si="194" ref="AV276:AV339">IF(OR(AM276=0,MONTH(AN276)&lt;&gt;4),0,INDEX($BJ$20:$BJ$54,AM276,1))</f>
        <v>0</v>
      </c>
      <c r="AW276" s="13">
        <f aca="true" t="shared" si="195" ref="AW276:AW339">IF(OR(AM276=0,ISERROR(FIND(MONTH(AN276)&amp;"/",$I$14&amp;"/",1))),0,INDEX($BJ$20:$BJ$54,AM276,1))/4</f>
        <v>3225</v>
      </c>
      <c r="AX276" s="13">
        <f aca="true" t="shared" si="196" ref="AX276:AX339">IF(AND(MONTH(AN276)=MONTH($F$5+60),AL276&gt;1),INDEX($BM$20:$BM$54,AL276-1,1),0)</f>
        <v>0</v>
      </c>
      <c r="AY276" s="13">
        <f t="shared" si="179"/>
        <v>0</v>
      </c>
      <c r="BN276" s="13"/>
      <c r="BO276" s="19">
        <f t="shared" si="182"/>
        <v>49706</v>
      </c>
      <c r="BP276">
        <f aca="true" t="shared" si="197" ref="BP276:BP339">INT((BQ276+12-$M$7-1)/12)+1</f>
        <v>22</v>
      </c>
      <c r="BQ276">
        <v>257</v>
      </c>
      <c r="BR276" s="16">
        <f t="shared" si="180"/>
        <v>0</v>
      </c>
      <c r="BS276" s="16">
        <f aca="true" t="shared" si="198" ref="BS276:BS339">IF(BQ276&gt;$M$10*12,0,-PPMT($M$11/12,BQ276,$M$10*12,$M$8))</f>
        <v>0</v>
      </c>
      <c r="BT276" s="14">
        <f aca="true" t="shared" si="199" ref="BT276:BT339">IF(BQ276&gt;$M$10*12,0,-IPMT($M$11/12,BQ276,$M$10*12,$M$8))</f>
        <v>0</v>
      </c>
      <c r="BU276" s="14">
        <f t="shared" si="181"/>
        <v>1.0011717677116394E-08</v>
      </c>
      <c r="BV276" s="13"/>
      <c r="BW276" s="19">
        <f t="shared" si="184"/>
        <v>49491</v>
      </c>
      <c r="BX276">
        <f aca="true" t="shared" si="200" ref="BX276:BX339">INT((BY276+12-$M$7-1)/12)+1</f>
        <v>22</v>
      </c>
      <c r="BY276">
        <v>257</v>
      </c>
      <c r="BZ276" s="16">
        <f t="shared" si="185"/>
        <v>0</v>
      </c>
      <c r="CA276" s="16">
        <f aca="true" t="shared" si="201" ref="CA276:CA339">IF(BY276&gt;$Q$10*12,0,-PPMT($Q$11/12,BY276,$Q$10*12,$Q$8))</f>
        <v>0</v>
      </c>
      <c r="CB276" s="14">
        <f aca="true" t="shared" si="202" ref="CB276:CB339">IF(BY276&gt;$Q$10*12,0,-IPMT($Q$11/12,BY276,$Q$10*12,$Q$8))</f>
        <v>0</v>
      </c>
      <c r="CC276" s="14">
        <f t="shared" si="183"/>
        <v>0</v>
      </c>
      <c r="CD276" s="13"/>
    </row>
    <row r="277" spans="36:82" ht="13.5">
      <c r="AJ277">
        <v>258</v>
      </c>
      <c r="AK277">
        <f t="shared" si="187"/>
        <v>22</v>
      </c>
      <c r="AL277">
        <f t="shared" si="188"/>
        <v>22</v>
      </c>
      <c r="AM277">
        <f t="shared" si="189"/>
        <v>21</v>
      </c>
      <c r="AN277" s="19">
        <f aca="true" t="shared" si="203" ref="AN277:AN344">DATE(YEAR(AN276),MONTH(AN276)+1,1)</f>
        <v>49735</v>
      </c>
      <c r="AO277" s="13">
        <f aca="true" t="shared" si="204" ref="AO277:AO342">DAY(AN278-1)</f>
        <v>31</v>
      </c>
      <c r="AP277" s="15">
        <f t="shared" si="190"/>
        <v>0.11911306976760584</v>
      </c>
      <c r="AQ277">
        <f t="shared" si="191"/>
        <v>4431</v>
      </c>
      <c r="AR277">
        <f t="shared" si="186"/>
        <v>10</v>
      </c>
      <c r="AS277" s="20">
        <v>0.1</v>
      </c>
      <c r="AT277" s="14">
        <f t="shared" si="192"/>
        <v>44310</v>
      </c>
      <c r="AU277" s="14">
        <f t="shared" si="193"/>
        <v>4431</v>
      </c>
      <c r="AV277" s="14">
        <f t="shared" si="194"/>
        <v>0</v>
      </c>
      <c r="AW277" s="13">
        <f t="shared" si="195"/>
        <v>0</v>
      </c>
      <c r="AX277" s="13">
        <f t="shared" si="196"/>
        <v>0</v>
      </c>
      <c r="AY277" s="13">
        <f aca="true" t="shared" si="205" ref="AY277:AY340">IF(MONTH(AN277)=4,$C$14,0)</f>
        <v>0</v>
      </c>
      <c r="BN277" s="13"/>
      <c r="BO277" s="19">
        <f t="shared" si="182"/>
        <v>49735</v>
      </c>
      <c r="BP277">
        <f t="shared" si="197"/>
        <v>22</v>
      </c>
      <c r="BQ277">
        <v>258</v>
      </c>
      <c r="BR277" s="16">
        <f aca="true" t="shared" si="206" ref="BR277:BR340">BS277+BT277</f>
        <v>0</v>
      </c>
      <c r="BS277" s="16">
        <f t="shared" si="198"/>
        <v>0</v>
      </c>
      <c r="BT277" s="14">
        <f t="shared" si="199"/>
        <v>0</v>
      </c>
      <c r="BU277" s="14">
        <f aca="true" t="shared" si="207" ref="BU277:BU340">BU276-BS277</f>
        <v>1.0011717677116394E-08</v>
      </c>
      <c r="BV277" s="13"/>
      <c r="BW277" s="19">
        <f t="shared" si="184"/>
        <v>49522</v>
      </c>
      <c r="BX277">
        <f t="shared" si="200"/>
        <v>22</v>
      </c>
      <c r="BY277">
        <v>258</v>
      </c>
      <c r="BZ277" s="16">
        <f t="shared" si="185"/>
        <v>0</v>
      </c>
      <c r="CA277" s="16">
        <f t="shared" si="201"/>
        <v>0</v>
      </c>
      <c r="CB277" s="14">
        <f t="shared" si="202"/>
        <v>0</v>
      </c>
      <c r="CC277" s="14">
        <f t="shared" si="183"/>
        <v>0</v>
      </c>
      <c r="CD277" s="13"/>
    </row>
    <row r="278" spans="36:82" ht="13.5">
      <c r="AJ278">
        <v>259</v>
      </c>
      <c r="AK278">
        <f t="shared" si="187"/>
        <v>22</v>
      </c>
      <c r="AL278">
        <f t="shared" si="188"/>
        <v>22</v>
      </c>
      <c r="AM278">
        <f t="shared" si="189"/>
        <v>22</v>
      </c>
      <c r="AN278" s="19">
        <f t="shared" si="203"/>
        <v>49766</v>
      </c>
      <c r="AO278" s="13">
        <f t="shared" si="204"/>
        <v>30</v>
      </c>
      <c r="AP278" s="15">
        <f t="shared" si="190"/>
        <v>0.13792039657301727</v>
      </c>
      <c r="AQ278">
        <f t="shared" si="191"/>
        <v>4965</v>
      </c>
      <c r="AR278">
        <f t="shared" si="186"/>
        <v>10</v>
      </c>
      <c r="AS278" s="20">
        <v>0.1</v>
      </c>
      <c r="AT278" s="14">
        <f t="shared" si="192"/>
        <v>49650</v>
      </c>
      <c r="AU278" s="14">
        <f t="shared" si="193"/>
        <v>4965</v>
      </c>
      <c r="AV278" s="14">
        <f t="shared" si="194"/>
        <v>11300</v>
      </c>
      <c r="AW278" s="13">
        <f t="shared" si="195"/>
        <v>0</v>
      </c>
      <c r="AX278" s="13">
        <f t="shared" si="196"/>
        <v>0</v>
      </c>
      <c r="AY278" s="13">
        <f t="shared" si="205"/>
        <v>70000</v>
      </c>
      <c r="BN278" s="13"/>
      <c r="BO278" s="19">
        <f aca="true" t="shared" si="208" ref="BO278:BO341">DATE(YEAR(BO277),MONTH(BO277)+1,1)</f>
        <v>49766</v>
      </c>
      <c r="BP278">
        <f t="shared" si="197"/>
        <v>22</v>
      </c>
      <c r="BQ278">
        <v>259</v>
      </c>
      <c r="BR278" s="16">
        <f t="shared" si="206"/>
        <v>0</v>
      </c>
      <c r="BS278" s="16">
        <f t="shared" si="198"/>
        <v>0</v>
      </c>
      <c r="BT278" s="14">
        <f t="shared" si="199"/>
        <v>0</v>
      </c>
      <c r="BU278" s="14">
        <f t="shared" si="207"/>
        <v>1.0011717677116394E-08</v>
      </c>
      <c r="BV278" s="13"/>
      <c r="BW278" s="19">
        <f t="shared" si="184"/>
        <v>49553</v>
      </c>
      <c r="BX278">
        <f t="shared" si="200"/>
        <v>22</v>
      </c>
      <c r="BY278">
        <v>259</v>
      </c>
      <c r="BZ278" s="16">
        <f t="shared" si="185"/>
        <v>0</v>
      </c>
      <c r="CA278" s="16">
        <f t="shared" si="201"/>
        <v>0</v>
      </c>
      <c r="CB278" s="14">
        <f t="shared" si="202"/>
        <v>0</v>
      </c>
      <c r="CC278" s="14">
        <f aca="true" t="shared" si="209" ref="CC278:CC341">CC277-CA278</f>
        <v>0</v>
      </c>
      <c r="CD278" s="13"/>
    </row>
    <row r="279" spans="36:82" ht="13.5">
      <c r="AJ279">
        <v>260</v>
      </c>
      <c r="AK279">
        <f t="shared" si="187"/>
        <v>22</v>
      </c>
      <c r="AL279">
        <f t="shared" si="188"/>
        <v>22</v>
      </c>
      <c r="AM279">
        <f t="shared" si="189"/>
        <v>22</v>
      </c>
      <c r="AN279" s="19">
        <f t="shared" si="203"/>
        <v>49796</v>
      </c>
      <c r="AO279" s="13">
        <f t="shared" si="204"/>
        <v>31</v>
      </c>
      <c r="AP279" s="15">
        <f t="shared" si="190"/>
        <v>0.14687626648035607</v>
      </c>
      <c r="AQ279">
        <f t="shared" si="191"/>
        <v>5463</v>
      </c>
      <c r="AR279">
        <f t="shared" si="186"/>
        <v>10</v>
      </c>
      <c r="AS279" s="20">
        <v>0.1</v>
      </c>
      <c r="AT279" s="14">
        <f t="shared" si="192"/>
        <v>54630</v>
      </c>
      <c r="AU279" s="14">
        <f t="shared" si="193"/>
        <v>5463</v>
      </c>
      <c r="AV279" s="14">
        <f t="shared" si="194"/>
        <v>0</v>
      </c>
      <c r="AW279" s="13">
        <f t="shared" si="195"/>
        <v>0</v>
      </c>
      <c r="AX279" s="13">
        <f t="shared" si="196"/>
        <v>0</v>
      </c>
      <c r="AY279" s="13">
        <f t="shared" si="205"/>
        <v>0</v>
      </c>
      <c r="BN279" s="13"/>
      <c r="BO279" s="19">
        <f t="shared" si="208"/>
        <v>49796</v>
      </c>
      <c r="BP279">
        <f t="shared" si="197"/>
        <v>22</v>
      </c>
      <c r="BQ279">
        <v>260</v>
      </c>
      <c r="BR279" s="16">
        <f t="shared" si="206"/>
        <v>0</v>
      </c>
      <c r="BS279" s="16">
        <f t="shared" si="198"/>
        <v>0</v>
      </c>
      <c r="BT279" s="14">
        <f t="shared" si="199"/>
        <v>0</v>
      </c>
      <c r="BU279" s="14">
        <f t="shared" si="207"/>
        <v>1.0011717677116394E-08</v>
      </c>
      <c r="BV279" s="13"/>
      <c r="BW279" s="19">
        <f t="shared" si="184"/>
        <v>49583</v>
      </c>
      <c r="BX279">
        <f t="shared" si="200"/>
        <v>22</v>
      </c>
      <c r="BY279">
        <v>260</v>
      </c>
      <c r="BZ279" s="16">
        <f t="shared" si="185"/>
        <v>0</v>
      </c>
      <c r="CA279" s="16">
        <f t="shared" si="201"/>
        <v>0</v>
      </c>
      <c r="CB279" s="14">
        <f t="shared" si="202"/>
        <v>0</v>
      </c>
      <c r="CC279" s="14">
        <f t="shared" si="209"/>
        <v>0</v>
      </c>
      <c r="CD279" s="13"/>
    </row>
    <row r="280" spans="36:82" ht="13.5">
      <c r="AJ280">
        <v>261</v>
      </c>
      <c r="AK280">
        <f t="shared" si="187"/>
        <v>22</v>
      </c>
      <c r="AL280">
        <f t="shared" si="188"/>
        <v>22</v>
      </c>
      <c r="AM280">
        <f t="shared" si="189"/>
        <v>22</v>
      </c>
      <c r="AN280" s="19">
        <f t="shared" si="203"/>
        <v>49827</v>
      </c>
      <c r="AO280" s="13">
        <f t="shared" si="204"/>
        <v>30</v>
      </c>
      <c r="AP280" s="15">
        <f t="shared" si="190"/>
        <v>0.13792039657301727</v>
      </c>
      <c r="AQ280">
        <f t="shared" si="191"/>
        <v>4965</v>
      </c>
      <c r="AR280">
        <f t="shared" si="186"/>
        <v>10</v>
      </c>
      <c r="AS280" s="20">
        <v>0.1</v>
      </c>
      <c r="AT280" s="14">
        <f t="shared" si="192"/>
        <v>49650</v>
      </c>
      <c r="AU280" s="14">
        <f t="shared" si="193"/>
        <v>4965</v>
      </c>
      <c r="AV280" s="14">
        <f t="shared" si="194"/>
        <v>0</v>
      </c>
      <c r="AW280" s="13">
        <f t="shared" si="195"/>
        <v>0</v>
      </c>
      <c r="AX280" s="13">
        <f t="shared" si="196"/>
        <v>0</v>
      </c>
      <c r="AY280" s="13">
        <f t="shared" si="205"/>
        <v>0</v>
      </c>
      <c r="BN280" s="13"/>
      <c r="BO280" s="19">
        <f t="shared" si="208"/>
        <v>49827</v>
      </c>
      <c r="BP280">
        <f t="shared" si="197"/>
        <v>22</v>
      </c>
      <c r="BQ280">
        <v>261</v>
      </c>
      <c r="BR280" s="16">
        <f t="shared" si="206"/>
        <v>0</v>
      </c>
      <c r="BS280" s="16">
        <f t="shared" si="198"/>
        <v>0</v>
      </c>
      <c r="BT280" s="14">
        <f t="shared" si="199"/>
        <v>0</v>
      </c>
      <c r="BU280" s="14">
        <f t="shared" si="207"/>
        <v>1.0011717677116394E-08</v>
      </c>
      <c r="BV280" s="13"/>
      <c r="BW280" s="19">
        <f aca="true" t="shared" si="210" ref="BW280:BW343">DATE(YEAR(BW279),MONTH(BW279)+1,1)</f>
        <v>49614</v>
      </c>
      <c r="BX280">
        <f t="shared" si="200"/>
        <v>22</v>
      </c>
      <c r="BY280">
        <v>261</v>
      </c>
      <c r="BZ280" s="16">
        <f aca="true" t="shared" si="211" ref="BZ280:BZ343">CA280+CB280</f>
        <v>0</v>
      </c>
      <c r="CA280" s="16">
        <f t="shared" si="201"/>
        <v>0</v>
      </c>
      <c r="CB280" s="14">
        <f t="shared" si="202"/>
        <v>0</v>
      </c>
      <c r="CC280" s="14">
        <f t="shared" si="209"/>
        <v>0</v>
      </c>
      <c r="CD280" s="13"/>
    </row>
    <row r="281" spans="36:82" ht="13.5">
      <c r="AJ281">
        <v>262</v>
      </c>
      <c r="AK281">
        <f t="shared" si="187"/>
        <v>22</v>
      </c>
      <c r="AL281">
        <f t="shared" si="188"/>
        <v>22</v>
      </c>
      <c r="AM281">
        <f t="shared" si="189"/>
        <v>22</v>
      </c>
      <c r="AN281" s="19">
        <f t="shared" si="203"/>
        <v>49857</v>
      </c>
      <c r="AO281" s="13">
        <f t="shared" si="204"/>
        <v>31</v>
      </c>
      <c r="AP281" s="15">
        <f t="shared" si="190"/>
        <v>0.11911306976760584</v>
      </c>
      <c r="AQ281">
        <f t="shared" si="191"/>
        <v>4431</v>
      </c>
      <c r="AR281">
        <f t="shared" si="186"/>
        <v>10</v>
      </c>
      <c r="AS281" s="20">
        <v>0.1</v>
      </c>
      <c r="AT281" s="14">
        <f t="shared" si="192"/>
        <v>44310</v>
      </c>
      <c r="AU281" s="14">
        <f t="shared" si="193"/>
        <v>4431</v>
      </c>
      <c r="AV281" s="14">
        <f t="shared" si="194"/>
        <v>0</v>
      </c>
      <c r="AW281" s="13">
        <f t="shared" si="195"/>
        <v>2825</v>
      </c>
      <c r="AX281" s="13">
        <f t="shared" si="196"/>
        <v>0</v>
      </c>
      <c r="AY281" s="13">
        <f t="shared" si="205"/>
        <v>0</v>
      </c>
      <c r="BN281" s="13"/>
      <c r="BO281" s="19">
        <f t="shared" si="208"/>
        <v>49857</v>
      </c>
      <c r="BP281">
        <f t="shared" si="197"/>
        <v>22</v>
      </c>
      <c r="BQ281">
        <v>262</v>
      </c>
      <c r="BR281" s="16">
        <f t="shared" si="206"/>
        <v>0</v>
      </c>
      <c r="BS281" s="16">
        <f t="shared" si="198"/>
        <v>0</v>
      </c>
      <c r="BT281" s="14">
        <f t="shared" si="199"/>
        <v>0</v>
      </c>
      <c r="BU281" s="14">
        <f t="shared" si="207"/>
        <v>1.0011717677116394E-08</v>
      </c>
      <c r="BV281" s="13"/>
      <c r="BW281" s="19">
        <f t="shared" si="210"/>
        <v>49644</v>
      </c>
      <c r="BX281">
        <f t="shared" si="200"/>
        <v>22</v>
      </c>
      <c r="BY281">
        <v>262</v>
      </c>
      <c r="BZ281" s="16">
        <f t="shared" si="211"/>
        <v>0</v>
      </c>
      <c r="CA281" s="16">
        <f t="shared" si="201"/>
        <v>0</v>
      </c>
      <c r="CB281" s="14">
        <f t="shared" si="202"/>
        <v>0</v>
      </c>
      <c r="CC281" s="14">
        <f t="shared" si="209"/>
        <v>0</v>
      </c>
      <c r="CD281" s="13"/>
    </row>
    <row r="282" spans="36:82" ht="13.5">
      <c r="AJ282">
        <v>263</v>
      </c>
      <c r="AK282">
        <f t="shared" si="187"/>
        <v>22</v>
      </c>
      <c r="AL282">
        <f t="shared" si="188"/>
        <v>22</v>
      </c>
      <c r="AM282">
        <f t="shared" si="189"/>
        <v>22</v>
      </c>
      <c r="AN282" s="19">
        <f t="shared" si="203"/>
        <v>49888</v>
      </c>
      <c r="AO282" s="13">
        <f t="shared" si="204"/>
        <v>31</v>
      </c>
      <c r="AP282" s="15">
        <f t="shared" si="190"/>
        <v>0.1289645266656785</v>
      </c>
      <c r="AQ282">
        <f t="shared" si="191"/>
        <v>4797</v>
      </c>
      <c r="AR282">
        <f t="shared" si="186"/>
        <v>10</v>
      </c>
      <c r="AS282" s="20">
        <v>0.1</v>
      </c>
      <c r="AT282" s="14">
        <f t="shared" si="192"/>
        <v>47970</v>
      </c>
      <c r="AU282" s="14">
        <f t="shared" si="193"/>
        <v>4797</v>
      </c>
      <c r="AV282" s="14">
        <f t="shared" si="194"/>
        <v>0</v>
      </c>
      <c r="AW282" s="13">
        <f t="shared" si="195"/>
        <v>0</v>
      </c>
      <c r="AX282" s="13">
        <f t="shared" si="196"/>
        <v>0</v>
      </c>
      <c r="AY282" s="13">
        <f t="shared" si="205"/>
        <v>0</v>
      </c>
      <c r="BN282" s="13"/>
      <c r="BO282" s="19">
        <f t="shared" si="208"/>
        <v>49888</v>
      </c>
      <c r="BP282">
        <f t="shared" si="197"/>
        <v>22</v>
      </c>
      <c r="BQ282">
        <v>263</v>
      </c>
      <c r="BR282" s="16">
        <f t="shared" si="206"/>
        <v>0</v>
      </c>
      <c r="BS282" s="16">
        <f t="shared" si="198"/>
        <v>0</v>
      </c>
      <c r="BT282" s="14">
        <f t="shared" si="199"/>
        <v>0</v>
      </c>
      <c r="BU282" s="14">
        <f t="shared" si="207"/>
        <v>1.0011717677116394E-08</v>
      </c>
      <c r="BV282" s="13"/>
      <c r="BW282" s="19">
        <f t="shared" si="210"/>
        <v>49675</v>
      </c>
      <c r="BX282">
        <f t="shared" si="200"/>
        <v>22</v>
      </c>
      <c r="BY282">
        <v>263</v>
      </c>
      <c r="BZ282" s="16">
        <f t="shared" si="211"/>
        <v>0</v>
      </c>
      <c r="CA282" s="16">
        <f t="shared" si="201"/>
        <v>0</v>
      </c>
      <c r="CB282" s="14">
        <f t="shared" si="202"/>
        <v>0</v>
      </c>
      <c r="CC282" s="14">
        <f t="shared" si="209"/>
        <v>0</v>
      </c>
      <c r="CD282" s="13"/>
    </row>
    <row r="283" spans="36:82" ht="13.5">
      <c r="AJ283">
        <v>264</v>
      </c>
      <c r="AK283">
        <f t="shared" si="187"/>
        <v>22</v>
      </c>
      <c r="AL283">
        <f t="shared" si="188"/>
        <v>22</v>
      </c>
      <c r="AM283">
        <f t="shared" si="189"/>
        <v>22</v>
      </c>
      <c r="AN283" s="19">
        <f t="shared" si="203"/>
        <v>49919</v>
      </c>
      <c r="AO283" s="13">
        <f t="shared" si="204"/>
        <v>30</v>
      </c>
      <c r="AP283" s="15">
        <f t="shared" si="190"/>
        <v>0.11911306976760584</v>
      </c>
      <c r="AQ283">
        <f t="shared" si="191"/>
        <v>4288</v>
      </c>
      <c r="AR283">
        <f t="shared" si="186"/>
        <v>10</v>
      </c>
      <c r="AS283" s="20">
        <v>0.1</v>
      </c>
      <c r="AT283" s="14">
        <f t="shared" si="192"/>
        <v>42880</v>
      </c>
      <c r="AU283" s="14">
        <f t="shared" si="193"/>
        <v>4288</v>
      </c>
      <c r="AV283" s="14">
        <f t="shared" si="194"/>
        <v>0</v>
      </c>
      <c r="AW283" s="13">
        <f t="shared" si="195"/>
        <v>2825</v>
      </c>
      <c r="AX283" s="13">
        <f t="shared" si="196"/>
        <v>0</v>
      </c>
      <c r="AY283" s="13">
        <f t="shared" si="205"/>
        <v>0</v>
      </c>
      <c r="BN283" s="13"/>
      <c r="BO283" s="19">
        <f t="shared" si="208"/>
        <v>49919</v>
      </c>
      <c r="BP283">
        <f t="shared" si="197"/>
        <v>22</v>
      </c>
      <c r="BQ283">
        <v>264</v>
      </c>
      <c r="BR283" s="16">
        <f t="shared" si="206"/>
        <v>0</v>
      </c>
      <c r="BS283" s="16">
        <f t="shared" si="198"/>
        <v>0</v>
      </c>
      <c r="BT283" s="14">
        <f t="shared" si="199"/>
        <v>0</v>
      </c>
      <c r="BU283" s="14">
        <f t="shared" si="207"/>
        <v>1.0011717677116394E-08</v>
      </c>
      <c r="BV283" s="13"/>
      <c r="BW283" s="19">
        <f t="shared" si="210"/>
        <v>49706</v>
      </c>
      <c r="BX283">
        <f t="shared" si="200"/>
        <v>22</v>
      </c>
      <c r="BY283">
        <v>264</v>
      </c>
      <c r="BZ283" s="16">
        <f t="shared" si="211"/>
        <v>0</v>
      </c>
      <c r="CA283" s="16">
        <f t="shared" si="201"/>
        <v>0</v>
      </c>
      <c r="CB283" s="14">
        <f t="shared" si="202"/>
        <v>0</v>
      </c>
      <c r="CC283" s="14">
        <f t="shared" si="209"/>
        <v>0</v>
      </c>
      <c r="CD283" s="13"/>
    </row>
    <row r="284" spans="36:82" ht="13.5">
      <c r="AJ284">
        <v>265</v>
      </c>
      <c r="AK284">
        <f t="shared" si="187"/>
        <v>23</v>
      </c>
      <c r="AL284">
        <f t="shared" si="188"/>
        <v>23</v>
      </c>
      <c r="AM284">
        <f t="shared" si="189"/>
        <v>22</v>
      </c>
      <c r="AN284" s="19">
        <f t="shared" si="203"/>
        <v>49949</v>
      </c>
      <c r="AO284" s="13">
        <f t="shared" si="204"/>
        <v>31</v>
      </c>
      <c r="AP284" s="15">
        <f t="shared" si="190"/>
        <v>0.10960641386096573</v>
      </c>
      <c r="AQ284">
        <f t="shared" si="191"/>
        <v>4077</v>
      </c>
      <c r="AR284">
        <f t="shared" si="186"/>
        <v>10</v>
      </c>
      <c r="AS284" s="20">
        <v>0.1</v>
      </c>
      <c r="AT284" s="14">
        <f t="shared" si="192"/>
        <v>40770</v>
      </c>
      <c r="AU284" s="14">
        <f t="shared" si="193"/>
        <v>4077</v>
      </c>
      <c r="AV284" s="14">
        <f t="shared" si="194"/>
        <v>0</v>
      </c>
      <c r="AW284" s="13">
        <f t="shared" si="195"/>
        <v>0</v>
      </c>
      <c r="AX284" s="13">
        <f t="shared" si="196"/>
        <v>0</v>
      </c>
      <c r="AY284" s="13">
        <f t="shared" si="205"/>
        <v>0</v>
      </c>
      <c r="BN284" s="13"/>
      <c r="BO284" s="19">
        <f t="shared" si="208"/>
        <v>49949</v>
      </c>
      <c r="BP284">
        <f t="shared" si="197"/>
        <v>23</v>
      </c>
      <c r="BQ284">
        <v>265</v>
      </c>
      <c r="BR284" s="16">
        <f t="shared" si="206"/>
        <v>0</v>
      </c>
      <c r="BS284" s="16">
        <f t="shared" si="198"/>
        <v>0</v>
      </c>
      <c r="BT284" s="14">
        <f t="shared" si="199"/>
        <v>0</v>
      </c>
      <c r="BU284" s="14">
        <f t="shared" si="207"/>
        <v>1.0011717677116394E-08</v>
      </c>
      <c r="BV284" s="13"/>
      <c r="BW284" s="19">
        <f t="shared" si="210"/>
        <v>49735</v>
      </c>
      <c r="BX284">
        <f t="shared" si="200"/>
        <v>23</v>
      </c>
      <c r="BY284">
        <v>265</v>
      </c>
      <c r="BZ284" s="16">
        <f t="shared" si="211"/>
        <v>0</v>
      </c>
      <c r="CA284" s="16">
        <f t="shared" si="201"/>
        <v>0</v>
      </c>
      <c r="CB284" s="14">
        <f t="shared" si="202"/>
        <v>0</v>
      </c>
      <c r="CC284" s="14">
        <f t="shared" si="209"/>
        <v>0</v>
      </c>
      <c r="CD284" s="13"/>
    </row>
    <row r="285" spans="36:82" ht="13.5">
      <c r="AJ285">
        <v>266</v>
      </c>
      <c r="AK285">
        <f t="shared" si="187"/>
        <v>23</v>
      </c>
      <c r="AL285">
        <f t="shared" si="188"/>
        <v>23</v>
      </c>
      <c r="AM285">
        <f t="shared" si="189"/>
        <v>22</v>
      </c>
      <c r="AN285" s="19">
        <f t="shared" si="203"/>
        <v>49980</v>
      </c>
      <c r="AO285" s="13">
        <f t="shared" si="204"/>
        <v>30</v>
      </c>
      <c r="AP285" s="15">
        <f t="shared" si="190"/>
        <v>0.10069532330316362</v>
      </c>
      <c r="AQ285">
        <f t="shared" si="191"/>
        <v>3625</v>
      </c>
      <c r="AR285">
        <f t="shared" si="186"/>
        <v>10</v>
      </c>
      <c r="AS285" s="20">
        <v>0.1</v>
      </c>
      <c r="AT285" s="14">
        <f t="shared" si="192"/>
        <v>36250</v>
      </c>
      <c r="AU285" s="14">
        <f t="shared" si="193"/>
        <v>3625</v>
      </c>
      <c r="AV285" s="14">
        <f t="shared" si="194"/>
        <v>0</v>
      </c>
      <c r="AW285" s="13">
        <f t="shared" si="195"/>
        <v>0</v>
      </c>
      <c r="AX285" s="13">
        <f t="shared" si="196"/>
        <v>3500</v>
      </c>
      <c r="AY285" s="13">
        <f t="shared" si="205"/>
        <v>0</v>
      </c>
      <c r="BN285" s="13"/>
      <c r="BO285" s="19">
        <f t="shared" si="208"/>
        <v>49980</v>
      </c>
      <c r="BP285">
        <f t="shared" si="197"/>
        <v>23</v>
      </c>
      <c r="BQ285">
        <v>266</v>
      </c>
      <c r="BR285" s="16">
        <f t="shared" si="206"/>
        <v>0</v>
      </c>
      <c r="BS285" s="16">
        <f t="shared" si="198"/>
        <v>0</v>
      </c>
      <c r="BT285" s="14">
        <f t="shared" si="199"/>
        <v>0</v>
      </c>
      <c r="BU285" s="14">
        <f t="shared" si="207"/>
        <v>1.0011717677116394E-08</v>
      </c>
      <c r="BV285" s="13"/>
      <c r="BW285" s="19">
        <f t="shared" si="210"/>
        <v>49766</v>
      </c>
      <c r="BX285">
        <f t="shared" si="200"/>
        <v>23</v>
      </c>
      <c r="BY285">
        <v>266</v>
      </c>
      <c r="BZ285" s="16">
        <f t="shared" si="211"/>
        <v>0</v>
      </c>
      <c r="CA285" s="16">
        <f t="shared" si="201"/>
        <v>0</v>
      </c>
      <c r="CB285" s="14">
        <f t="shared" si="202"/>
        <v>0</v>
      </c>
      <c r="CC285" s="14">
        <f t="shared" si="209"/>
        <v>0</v>
      </c>
      <c r="CD285" s="13"/>
    </row>
    <row r="286" spans="36:82" ht="13.5">
      <c r="AJ286">
        <v>267</v>
      </c>
      <c r="AK286">
        <f t="shared" si="187"/>
        <v>23</v>
      </c>
      <c r="AL286">
        <f t="shared" si="188"/>
        <v>23</v>
      </c>
      <c r="AM286">
        <f t="shared" si="189"/>
        <v>22</v>
      </c>
      <c r="AN286" s="19">
        <f t="shared" si="203"/>
        <v>50010</v>
      </c>
      <c r="AO286" s="13">
        <f t="shared" si="204"/>
        <v>31</v>
      </c>
      <c r="AP286" s="15">
        <f t="shared" si="190"/>
        <v>0.08198203313177924</v>
      </c>
      <c r="AQ286">
        <f t="shared" si="191"/>
        <v>3049</v>
      </c>
      <c r="AR286">
        <f t="shared" si="186"/>
        <v>10</v>
      </c>
      <c r="AS286" s="20">
        <v>0.1</v>
      </c>
      <c r="AT286" s="14">
        <f t="shared" si="192"/>
        <v>30490</v>
      </c>
      <c r="AU286" s="14">
        <f t="shared" si="193"/>
        <v>3049</v>
      </c>
      <c r="AV286" s="14">
        <f t="shared" si="194"/>
        <v>0</v>
      </c>
      <c r="AW286" s="13">
        <f t="shared" si="195"/>
        <v>2825</v>
      </c>
      <c r="AX286" s="13">
        <f t="shared" si="196"/>
        <v>0</v>
      </c>
      <c r="AY286" s="13">
        <f t="shared" si="205"/>
        <v>0</v>
      </c>
      <c r="BN286" s="13"/>
      <c r="BO286" s="19">
        <f t="shared" si="208"/>
        <v>50010</v>
      </c>
      <c r="BP286">
        <f t="shared" si="197"/>
        <v>23</v>
      </c>
      <c r="BQ286">
        <v>267</v>
      </c>
      <c r="BR286" s="16">
        <f t="shared" si="206"/>
        <v>0</v>
      </c>
      <c r="BS286" s="16">
        <f t="shared" si="198"/>
        <v>0</v>
      </c>
      <c r="BT286" s="14">
        <f t="shared" si="199"/>
        <v>0</v>
      </c>
      <c r="BU286" s="14">
        <f t="shared" si="207"/>
        <v>1.0011717677116394E-08</v>
      </c>
      <c r="BV286" s="13"/>
      <c r="BW286" s="19">
        <f t="shared" si="210"/>
        <v>49796</v>
      </c>
      <c r="BX286">
        <f t="shared" si="200"/>
        <v>23</v>
      </c>
      <c r="BY286">
        <v>267</v>
      </c>
      <c r="BZ286" s="16">
        <f t="shared" si="211"/>
        <v>0</v>
      </c>
      <c r="CA286" s="16">
        <f t="shared" si="201"/>
        <v>0</v>
      </c>
      <c r="CB286" s="14">
        <f t="shared" si="202"/>
        <v>0</v>
      </c>
      <c r="CC286" s="14">
        <f t="shared" si="209"/>
        <v>0</v>
      </c>
      <c r="CD286" s="13"/>
    </row>
    <row r="287" spans="36:82" ht="13.5">
      <c r="AJ287">
        <v>268</v>
      </c>
      <c r="AK287">
        <f t="shared" si="187"/>
        <v>23</v>
      </c>
      <c r="AL287">
        <f t="shared" si="188"/>
        <v>23</v>
      </c>
      <c r="AM287">
        <f t="shared" si="189"/>
        <v>22</v>
      </c>
      <c r="AN287" s="19">
        <f t="shared" si="203"/>
        <v>50041</v>
      </c>
      <c r="AO287" s="13">
        <f t="shared" si="204"/>
        <v>31</v>
      </c>
      <c r="AP287" s="15">
        <f t="shared" si="190"/>
        <v>0.09178423274536154</v>
      </c>
      <c r="AQ287">
        <f t="shared" si="191"/>
        <v>3414</v>
      </c>
      <c r="AR287">
        <f t="shared" si="186"/>
        <v>10</v>
      </c>
      <c r="AS287" s="20">
        <v>0.1</v>
      </c>
      <c r="AT287" s="14">
        <f t="shared" si="192"/>
        <v>34140</v>
      </c>
      <c r="AU287" s="14">
        <f t="shared" si="193"/>
        <v>3414</v>
      </c>
      <c r="AV287" s="14">
        <f t="shared" si="194"/>
        <v>0</v>
      </c>
      <c r="AW287" s="13">
        <f t="shared" si="195"/>
        <v>0</v>
      </c>
      <c r="AX287" s="13">
        <f t="shared" si="196"/>
        <v>0</v>
      </c>
      <c r="AY287" s="13">
        <f t="shared" si="205"/>
        <v>0</v>
      </c>
      <c r="BN287" s="13"/>
      <c r="BO287" s="19">
        <f t="shared" si="208"/>
        <v>50041</v>
      </c>
      <c r="BP287">
        <f t="shared" si="197"/>
        <v>23</v>
      </c>
      <c r="BQ287">
        <v>268</v>
      </c>
      <c r="BR287" s="16">
        <f t="shared" si="206"/>
        <v>0</v>
      </c>
      <c r="BS287" s="16">
        <f t="shared" si="198"/>
        <v>0</v>
      </c>
      <c r="BT287" s="14">
        <f t="shared" si="199"/>
        <v>0</v>
      </c>
      <c r="BU287" s="14">
        <f t="shared" si="207"/>
        <v>1.0011717677116394E-08</v>
      </c>
      <c r="BV287" s="13"/>
      <c r="BW287" s="19">
        <f t="shared" si="210"/>
        <v>49827</v>
      </c>
      <c r="BX287">
        <f t="shared" si="200"/>
        <v>23</v>
      </c>
      <c r="BY287">
        <v>268</v>
      </c>
      <c r="BZ287" s="16">
        <f t="shared" si="211"/>
        <v>0</v>
      </c>
      <c r="CA287" s="16">
        <f t="shared" si="201"/>
        <v>0</v>
      </c>
      <c r="CB287" s="14">
        <f t="shared" si="202"/>
        <v>0</v>
      </c>
      <c r="CC287" s="14">
        <f t="shared" si="209"/>
        <v>0</v>
      </c>
      <c r="CD287" s="13"/>
    </row>
    <row r="288" spans="36:82" ht="13.5">
      <c r="AJ288">
        <v>269</v>
      </c>
      <c r="AK288">
        <f t="shared" si="187"/>
        <v>23</v>
      </c>
      <c r="AL288">
        <f t="shared" si="188"/>
        <v>23</v>
      </c>
      <c r="AM288">
        <f t="shared" si="189"/>
        <v>22</v>
      </c>
      <c r="AN288" s="19">
        <f t="shared" si="203"/>
        <v>50072</v>
      </c>
      <c r="AO288" s="13">
        <f t="shared" si="204"/>
        <v>28</v>
      </c>
      <c r="AP288" s="15">
        <f t="shared" si="190"/>
        <v>0.10069532330316362</v>
      </c>
      <c r="AQ288">
        <f t="shared" si="191"/>
        <v>3383</v>
      </c>
      <c r="AR288">
        <f t="shared" si="186"/>
        <v>10</v>
      </c>
      <c r="AS288" s="20">
        <v>0.1</v>
      </c>
      <c r="AT288" s="14">
        <f t="shared" si="192"/>
        <v>33830</v>
      </c>
      <c r="AU288" s="14">
        <f t="shared" si="193"/>
        <v>3383</v>
      </c>
      <c r="AV288" s="14">
        <f t="shared" si="194"/>
        <v>0</v>
      </c>
      <c r="AW288" s="13">
        <f t="shared" si="195"/>
        <v>2825</v>
      </c>
      <c r="AX288" s="13">
        <f t="shared" si="196"/>
        <v>0</v>
      </c>
      <c r="AY288" s="13">
        <f t="shared" si="205"/>
        <v>0</v>
      </c>
      <c r="BN288" s="13"/>
      <c r="BO288" s="19">
        <f t="shared" si="208"/>
        <v>50072</v>
      </c>
      <c r="BP288">
        <f t="shared" si="197"/>
        <v>23</v>
      </c>
      <c r="BQ288">
        <v>269</v>
      </c>
      <c r="BR288" s="16">
        <f t="shared" si="206"/>
        <v>0</v>
      </c>
      <c r="BS288" s="16">
        <f t="shared" si="198"/>
        <v>0</v>
      </c>
      <c r="BT288" s="14">
        <f t="shared" si="199"/>
        <v>0</v>
      </c>
      <c r="BU288" s="14">
        <f t="shared" si="207"/>
        <v>1.0011717677116394E-08</v>
      </c>
      <c r="BV288" s="13"/>
      <c r="BW288" s="19">
        <f t="shared" si="210"/>
        <v>49857</v>
      </c>
      <c r="BX288">
        <f t="shared" si="200"/>
        <v>23</v>
      </c>
      <c r="BY288">
        <v>269</v>
      </c>
      <c r="BZ288" s="16">
        <f t="shared" si="211"/>
        <v>0</v>
      </c>
      <c r="CA288" s="16">
        <f t="shared" si="201"/>
        <v>0</v>
      </c>
      <c r="CB288" s="14">
        <f t="shared" si="202"/>
        <v>0</v>
      </c>
      <c r="CC288" s="14">
        <f t="shared" si="209"/>
        <v>0</v>
      </c>
      <c r="CD288" s="13"/>
    </row>
    <row r="289" spans="36:82" ht="13.5">
      <c r="AJ289">
        <v>270</v>
      </c>
      <c r="AK289">
        <f t="shared" si="187"/>
        <v>23</v>
      </c>
      <c r="AL289">
        <f t="shared" si="188"/>
        <v>23</v>
      </c>
      <c r="AM289">
        <f t="shared" si="189"/>
        <v>22</v>
      </c>
      <c r="AN289" s="19">
        <f t="shared" si="203"/>
        <v>50100</v>
      </c>
      <c r="AO289" s="13">
        <f t="shared" si="204"/>
        <v>31</v>
      </c>
      <c r="AP289" s="15">
        <f t="shared" si="190"/>
        <v>0.11851750441876781</v>
      </c>
      <c r="AQ289">
        <f t="shared" si="191"/>
        <v>4408</v>
      </c>
      <c r="AR289">
        <f t="shared" si="186"/>
        <v>10</v>
      </c>
      <c r="AS289" s="20">
        <v>0.1</v>
      </c>
      <c r="AT289" s="14">
        <f t="shared" si="192"/>
        <v>44080</v>
      </c>
      <c r="AU289" s="14">
        <f t="shared" si="193"/>
        <v>4408</v>
      </c>
      <c r="AV289" s="14">
        <f t="shared" si="194"/>
        <v>0</v>
      </c>
      <c r="AW289" s="13">
        <f t="shared" si="195"/>
        <v>0</v>
      </c>
      <c r="AX289" s="13">
        <f t="shared" si="196"/>
        <v>0</v>
      </c>
      <c r="AY289" s="13">
        <f t="shared" si="205"/>
        <v>0</v>
      </c>
      <c r="BN289" s="13"/>
      <c r="BO289" s="19">
        <f t="shared" si="208"/>
        <v>50100</v>
      </c>
      <c r="BP289">
        <f t="shared" si="197"/>
        <v>23</v>
      </c>
      <c r="BQ289">
        <v>270</v>
      </c>
      <c r="BR289" s="16">
        <f t="shared" si="206"/>
        <v>0</v>
      </c>
      <c r="BS289" s="16">
        <f t="shared" si="198"/>
        <v>0</v>
      </c>
      <c r="BT289" s="14">
        <f t="shared" si="199"/>
        <v>0</v>
      </c>
      <c r="BU289" s="14">
        <f t="shared" si="207"/>
        <v>1.0011717677116394E-08</v>
      </c>
      <c r="BV289" s="13"/>
      <c r="BW289" s="19">
        <f t="shared" si="210"/>
        <v>49888</v>
      </c>
      <c r="BX289">
        <f t="shared" si="200"/>
        <v>23</v>
      </c>
      <c r="BY289">
        <v>270</v>
      </c>
      <c r="BZ289" s="16">
        <f t="shared" si="211"/>
        <v>0</v>
      </c>
      <c r="CA289" s="16">
        <f t="shared" si="201"/>
        <v>0</v>
      </c>
      <c r="CB289" s="14">
        <f t="shared" si="202"/>
        <v>0</v>
      </c>
      <c r="CC289" s="14">
        <f t="shared" si="209"/>
        <v>0</v>
      </c>
      <c r="CD289" s="13"/>
    </row>
    <row r="290" spans="36:82" ht="13.5">
      <c r="AJ290">
        <v>271</v>
      </c>
      <c r="AK290">
        <f t="shared" si="187"/>
        <v>23</v>
      </c>
      <c r="AL290">
        <f t="shared" si="188"/>
        <v>23</v>
      </c>
      <c r="AM290">
        <f t="shared" si="189"/>
        <v>23</v>
      </c>
      <c r="AN290" s="19">
        <f t="shared" si="203"/>
        <v>50131</v>
      </c>
      <c r="AO290" s="13">
        <f t="shared" si="204"/>
        <v>30</v>
      </c>
      <c r="AP290" s="15">
        <f t="shared" si="190"/>
        <v>0.1372307945901522</v>
      </c>
      <c r="AQ290">
        <f t="shared" si="191"/>
        <v>4940</v>
      </c>
      <c r="AR290">
        <f t="shared" si="186"/>
        <v>10</v>
      </c>
      <c r="AS290" s="20">
        <v>0.1</v>
      </c>
      <c r="AT290" s="14">
        <f t="shared" si="192"/>
        <v>49400</v>
      </c>
      <c r="AU290" s="14">
        <f t="shared" si="193"/>
        <v>4940</v>
      </c>
      <c r="AV290" s="14">
        <f t="shared" si="194"/>
        <v>10500</v>
      </c>
      <c r="AW290" s="13">
        <f t="shared" si="195"/>
        <v>0</v>
      </c>
      <c r="AX290" s="13">
        <f t="shared" si="196"/>
        <v>0</v>
      </c>
      <c r="AY290" s="13">
        <f t="shared" si="205"/>
        <v>70000</v>
      </c>
      <c r="BN290" s="13"/>
      <c r="BO290" s="19">
        <f t="shared" si="208"/>
        <v>50131</v>
      </c>
      <c r="BP290">
        <f t="shared" si="197"/>
        <v>23</v>
      </c>
      <c r="BQ290">
        <v>271</v>
      </c>
      <c r="BR290" s="16">
        <f t="shared" si="206"/>
        <v>0</v>
      </c>
      <c r="BS290" s="16">
        <f t="shared" si="198"/>
        <v>0</v>
      </c>
      <c r="BT290" s="14">
        <f t="shared" si="199"/>
        <v>0</v>
      </c>
      <c r="BU290" s="14">
        <f t="shared" si="207"/>
        <v>1.0011717677116394E-08</v>
      </c>
      <c r="BV290" s="13"/>
      <c r="BW290" s="19">
        <f t="shared" si="210"/>
        <v>49919</v>
      </c>
      <c r="BX290">
        <f t="shared" si="200"/>
        <v>23</v>
      </c>
      <c r="BY290">
        <v>271</v>
      </c>
      <c r="BZ290" s="16">
        <f t="shared" si="211"/>
        <v>0</v>
      </c>
      <c r="CA290" s="16">
        <f t="shared" si="201"/>
        <v>0</v>
      </c>
      <c r="CB290" s="14">
        <f t="shared" si="202"/>
        <v>0</v>
      </c>
      <c r="CC290" s="14">
        <f t="shared" si="209"/>
        <v>0</v>
      </c>
      <c r="CD290" s="13"/>
    </row>
    <row r="291" spans="36:82" ht="13.5">
      <c r="AJ291">
        <v>272</v>
      </c>
      <c r="AK291">
        <f t="shared" si="187"/>
        <v>23</v>
      </c>
      <c r="AL291">
        <f t="shared" si="188"/>
        <v>23</v>
      </c>
      <c r="AM291">
        <f t="shared" si="189"/>
        <v>23</v>
      </c>
      <c r="AN291" s="19">
        <f t="shared" si="203"/>
        <v>50161</v>
      </c>
      <c r="AO291" s="13">
        <f t="shared" si="204"/>
        <v>31</v>
      </c>
      <c r="AP291" s="15">
        <f t="shared" si="190"/>
        <v>0.14614188514795426</v>
      </c>
      <c r="AQ291">
        <f t="shared" si="191"/>
        <v>5436</v>
      </c>
      <c r="AR291">
        <f t="shared" si="186"/>
        <v>10</v>
      </c>
      <c r="AS291" s="20">
        <v>0.1</v>
      </c>
      <c r="AT291" s="14">
        <f t="shared" si="192"/>
        <v>54360</v>
      </c>
      <c r="AU291" s="14">
        <f t="shared" si="193"/>
        <v>5436</v>
      </c>
      <c r="AV291" s="14">
        <f t="shared" si="194"/>
        <v>0</v>
      </c>
      <c r="AW291" s="13">
        <f t="shared" si="195"/>
        <v>0</v>
      </c>
      <c r="AX291" s="13">
        <f t="shared" si="196"/>
        <v>0</v>
      </c>
      <c r="AY291" s="13">
        <f t="shared" si="205"/>
        <v>0</v>
      </c>
      <c r="BN291" s="13"/>
      <c r="BO291" s="19">
        <f t="shared" si="208"/>
        <v>50161</v>
      </c>
      <c r="BP291">
        <f t="shared" si="197"/>
        <v>23</v>
      </c>
      <c r="BQ291">
        <v>272</v>
      </c>
      <c r="BR291" s="16">
        <f t="shared" si="206"/>
        <v>0</v>
      </c>
      <c r="BS291" s="16">
        <f t="shared" si="198"/>
        <v>0</v>
      </c>
      <c r="BT291" s="14">
        <f t="shared" si="199"/>
        <v>0</v>
      </c>
      <c r="BU291" s="14">
        <f t="shared" si="207"/>
        <v>1.0011717677116394E-08</v>
      </c>
      <c r="BV291" s="13"/>
      <c r="BW291" s="19">
        <f t="shared" si="210"/>
        <v>49949</v>
      </c>
      <c r="BX291">
        <f t="shared" si="200"/>
        <v>23</v>
      </c>
      <c r="BY291">
        <v>272</v>
      </c>
      <c r="BZ291" s="16">
        <f t="shared" si="211"/>
        <v>0</v>
      </c>
      <c r="CA291" s="16">
        <f t="shared" si="201"/>
        <v>0</v>
      </c>
      <c r="CB291" s="14">
        <f t="shared" si="202"/>
        <v>0</v>
      </c>
      <c r="CC291" s="14">
        <f t="shared" si="209"/>
        <v>0</v>
      </c>
      <c r="CD291" s="13"/>
    </row>
    <row r="292" spans="36:82" ht="13.5">
      <c r="AJ292">
        <v>273</v>
      </c>
      <c r="AK292">
        <f t="shared" si="187"/>
        <v>23</v>
      </c>
      <c r="AL292">
        <f t="shared" si="188"/>
        <v>23</v>
      </c>
      <c r="AM292">
        <f t="shared" si="189"/>
        <v>23</v>
      </c>
      <c r="AN292" s="19">
        <f t="shared" si="203"/>
        <v>50192</v>
      </c>
      <c r="AO292" s="13">
        <f t="shared" si="204"/>
        <v>30</v>
      </c>
      <c r="AP292" s="15">
        <f t="shared" si="190"/>
        <v>0.1372307945901522</v>
      </c>
      <c r="AQ292">
        <f t="shared" si="191"/>
        <v>4940</v>
      </c>
      <c r="AR292">
        <f aca="true" t="shared" si="212" ref="AR292:AR323">$F$11</f>
        <v>10</v>
      </c>
      <c r="AS292" s="20">
        <v>0.1</v>
      </c>
      <c r="AT292" s="14">
        <f t="shared" si="192"/>
        <v>49400</v>
      </c>
      <c r="AU292" s="14">
        <f t="shared" si="193"/>
        <v>4940</v>
      </c>
      <c r="AV292" s="14">
        <f t="shared" si="194"/>
        <v>0</v>
      </c>
      <c r="AW292" s="13">
        <f t="shared" si="195"/>
        <v>0</v>
      </c>
      <c r="AX292" s="13">
        <f t="shared" si="196"/>
        <v>0</v>
      </c>
      <c r="AY292" s="13">
        <f t="shared" si="205"/>
        <v>0</v>
      </c>
      <c r="BN292" s="13"/>
      <c r="BO292" s="19">
        <f t="shared" si="208"/>
        <v>50192</v>
      </c>
      <c r="BP292">
        <f t="shared" si="197"/>
        <v>23</v>
      </c>
      <c r="BQ292">
        <v>273</v>
      </c>
      <c r="BR292" s="16">
        <f t="shared" si="206"/>
        <v>0</v>
      </c>
      <c r="BS292" s="16">
        <f t="shared" si="198"/>
        <v>0</v>
      </c>
      <c r="BT292" s="14">
        <f t="shared" si="199"/>
        <v>0</v>
      </c>
      <c r="BU292" s="14">
        <f t="shared" si="207"/>
        <v>1.0011717677116394E-08</v>
      </c>
      <c r="BV292" s="13"/>
      <c r="BW292" s="19">
        <f t="shared" si="210"/>
        <v>49980</v>
      </c>
      <c r="BX292">
        <f t="shared" si="200"/>
        <v>23</v>
      </c>
      <c r="BY292">
        <v>273</v>
      </c>
      <c r="BZ292" s="16">
        <f t="shared" si="211"/>
        <v>0</v>
      </c>
      <c r="CA292" s="16">
        <f t="shared" si="201"/>
        <v>0</v>
      </c>
      <c r="CB292" s="14">
        <f t="shared" si="202"/>
        <v>0</v>
      </c>
      <c r="CC292" s="14">
        <f t="shared" si="209"/>
        <v>0</v>
      </c>
      <c r="CD292" s="13"/>
    </row>
    <row r="293" spans="36:82" ht="13.5">
      <c r="AJ293">
        <v>274</v>
      </c>
      <c r="AK293">
        <f t="shared" si="187"/>
        <v>23</v>
      </c>
      <c r="AL293">
        <f t="shared" si="188"/>
        <v>23</v>
      </c>
      <c r="AM293">
        <f t="shared" si="189"/>
        <v>23</v>
      </c>
      <c r="AN293" s="19">
        <f t="shared" si="203"/>
        <v>50222</v>
      </c>
      <c r="AO293" s="13">
        <f t="shared" si="204"/>
        <v>31</v>
      </c>
      <c r="AP293" s="15">
        <f t="shared" si="190"/>
        <v>0.11851750441876781</v>
      </c>
      <c r="AQ293">
        <f t="shared" si="191"/>
        <v>4408</v>
      </c>
      <c r="AR293">
        <f t="shared" si="212"/>
        <v>10</v>
      </c>
      <c r="AS293" s="20">
        <v>0.1</v>
      </c>
      <c r="AT293" s="14">
        <f t="shared" si="192"/>
        <v>44080</v>
      </c>
      <c r="AU293" s="14">
        <f t="shared" si="193"/>
        <v>4408</v>
      </c>
      <c r="AV293" s="14">
        <f t="shared" si="194"/>
        <v>0</v>
      </c>
      <c r="AW293" s="13">
        <f t="shared" si="195"/>
        <v>2625</v>
      </c>
      <c r="AX293" s="13">
        <f t="shared" si="196"/>
        <v>0</v>
      </c>
      <c r="AY293" s="13">
        <f t="shared" si="205"/>
        <v>0</v>
      </c>
      <c r="BN293" s="13"/>
      <c r="BO293" s="19">
        <f t="shared" si="208"/>
        <v>50222</v>
      </c>
      <c r="BP293">
        <f t="shared" si="197"/>
        <v>23</v>
      </c>
      <c r="BQ293">
        <v>274</v>
      </c>
      <c r="BR293" s="16">
        <f t="shared" si="206"/>
        <v>0</v>
      </c>
      <c r="BS293" s="16">
        <f t="shared" si="198"/>
        <v>0</v>
      </c>
      <c r="BT293" s="14">
        <f t="shared" si="199"/>
        <v>0</v>
      </c>
      <c r="BU293" s="14">
        <f t="shared" si="207"/>
        <v>1.0011717677116394E-08</v>
      </c>
      <c r="BV293" s="13"/>
      <c r="BW293" s="19">
        <f t="shared" si="210"/>
        <v>50010</v>
      </c>
      <c r="BX293">
        <f t="shared" si="200"/>
        <v>23</v>
      </c>
      <c r="BY293">
        <v>274</v>
      </c>
      <c r="BZ293" s="16">
        <f t="shared" si="211"/>
        <v>0</v>
      </c>
      <c r="CA293" s="16">
        <f t="shared" si="201"/>
        <v>0</v>
      </c>
      <c r="CB293" s="14">
        <f t="shared" si="202"/>
        <v>0</v>
      </c>
      <c r="CC293" s="14">
        <f t="shared" si="209"/>
        <v>0</v>
      </c>
      <c r="CD293" s="13"/>
    </row>
    <row r="294" spans="36:82" ht="13.5">
      <c r="AJ294">
        <v>275</v>
      </c>
      <c r="AK294">
        <f t="shared" si="187"/>
        <v>23</v>
      </c>
      <c r="AL294">
        <f t="shared" si="188"/>
        <v>23</v>
      </c>
      <c r="AM294">
        <f t="shared" si="189"/>
        <v>23</v>
      </c>
      <c r="AN294" s="19">
        <f t="shared" si="203"/>
        <v>50253</v>
      </c>
      <c r="AO294" s="13">
        <f t="shared" si="204"/>
        <v>31</v>
      </c>
      <c r="AP294" s="15">
        <f t="shared" si="190"/>
        <v>0.12831970403235013</v>
      </c>
      <c r="AQ294">
        <f t="shared" si="191"/>
        <v>4773</v>
      </c>
      <c r="AR294">
        <f t="shared" si="212"/>
        <v>10</v>
      </c>
      <c r="AS294" s="20">
        <v>0.1</v>
      </c>
      <c r="AT294" s="14">
        <f t="shared" si="192"/>
        <v>47730</v>
      </c>
      <c r="AU294" s="14">
        <f t="shared" si="193"/>
        <v>4773</v>
      </c>
      <c r="AV294" s="14">
        <f t="shared" si="194"/>
        <v>0</v>
      </c>
      <c r="AW294" s="13">
        <f t="shared" si="195"/>
        <v>0</v>
      </c>
      <c r="AX294" s="13">
        <f t="shared" si="196"/>
        <v>0</v>
      </c>
      <c r="AY294" s="13">
        <f t="shared" si="205"/>
        <v>0</v>
      </c>
      <c r="BN294" s="13"/>
      <c r="BO294" s="19">
        <f t="shared" si="208"/>
        <v>50253</v>
      </c>
      <c r="BP294">
        <f t="shared" si="197"/>
        <v>23</v>
      </c>
      <c r="BQ294">
        <v>275</v>
      </c>
      <c r="BR294" s="16">
        <f t="shared" si="206"/>
        <v>0</v>
      </c>
      <c r="BS294" s="16">
        <f t="shared" si="198"/>
        <v>0</v>
      </c>
      <c r="BT294" s="14">
        <f t="shared" si="199"/>
        <v>0</v>
      </c>
      <c r="BU294" s="14">
        <f t="shared" si="207"/>
        <v>1.0011717677116394E-08</v>
      </c>
      <c r="BV294" s="13"/>
      <c r="BW294" s="19">
        <f t="shared" si="210"/>
        <v>50041</v>
      </c>
      <c r="BX294">
        <f t="shared" si="200"/>
        <v>23</v>
      </c>
      <c r="BY294">
        <v>275</v>
      </c>
      <c r="BZ294" s="16">
        <f t="shared" si="211"/>
        <v>0</v>
      </c>
      <c r="CA294" s="16">
        <f t="shared" si="201"/>
        <v>0</v>
      </c>
      <c r="CB294" s="14">
        <f t="shared" si="202"/>
        <v>0</v>
      </c>
      <c r="CC294" s="14">
        <f t="shared" si="209"/>
        <v>0</v>
      </c>
      <c r="CD294" s="13"/>
    </row>
    <row r="295" spans="36:82" ht="13.5">
      <c r="AJ295">
        <v>276</v>
      </c>
      <c r="AK295">
        <f t="shared" si="187"/>
        <v>23</v>
      </c>
      <c r="AL295">
        <f t="shared" si="188"/>
        <v>23</v>
      </c>
      <c r="AM295">
        <f t="shared" si="189"/>
        <v>23</v>
      </c>
      <c r="AN295" s="19">
        <f t="shared" si="203"/>
        <v>50284</v>
      </c>
      <c r="AO295" s="13">
        <f t="shared" si="204"/>
        <v>30</v>
      </c>
      <c r="AP295" s="15">
        <f t="shared" si="190"/>
        <v>0.11851750441876781</v>
      </c>
      <c r="AQ295">
        <f t="shared" si="191"/>
        <v>4266</v>
      </c>
      <c r="AR295">
        <f t="shared" si="212"/>
        <v>10</v>
      </c>
      <c r="AS295" s="20">
        <v>0.1</v>
      </c>
      <c r="AT295" s="14">
        <f t="shared" si="192"/>
        <v>42660</v>
      </c>
      <c r="AU295" s="14">
        <f t="shared" si="193"/>
        <v>4266</v>
      </c>
      <c r="AV295" s="14">
        <f t="shared" si="194"/>
        <v>0</v>
      </c>
      <c r="AW295" s="13">
        <f t="shared" si="195"/>
        <v>2625</v>
      </c>
      <c r="AX295" s="13">
        <f t="shared" si="196"/>
        <v>0</v>
      </c>
      <c r="AY295" s="13">
        <f t="shared" si="205"/>
        <v>0</v>
      </c>
      <c r="BN295" s="13"/>
      <c r="BO295" s="19">
        <f t="shared" si="208"/>
        <v>50284</v>
      </c>
      <c r="BP295">
        <f t="shared" si="197"/>
        <v>23</v>
      </c>
      <c r="BQ295">
        <v>276</v>
      </c>
      <c r="BR295" s="16">
        <f t="shared" si="206"/>
        <v>0</v>
      </c>
      <c r="BS295" s="16">
        <f t="shared" si="198"/>
        <v>0</v>
      </c>
      <c r="BT295" s="14">
        <f t="shared" si="199"/>
        <v>0</v>
      </c>
      <c r="BU295" s="14">
        <f t="shared" si="207"/>
        <v>1.0011717677116394E-08</v>
      </c>
      <c r="BV295" s="13"/>
      <c r="BW295" s="19">
        <f t="shared" si="210"/>
        <v>50072</v>
      </c>
      <c r="BX295">
        <f t="shared" si="200"/>
        <v>23</v>
      </c>
      <c r="BY295">
        <v>276</v>
      </c>
      <c r="BZ295" s="16">
        <f t="shared" si="211"/>
        <v>0</v>
      </c>
      <c r="CA295" s="16">
        <f t="shared" si="201"/>
        <v>0</v>
      </c>
      <c r="CB295" s="14">
        <f t="shared" si="202"/>
        <v>0</v>
      </c>
      <c r="CC295" s="14">
        <f t="shared" si="209"/>
        <v>0</v>
      </c>
      <c r="CD295" s="13"/>
    </row>
    <row r="296" spans="36:82" ht="13.5">
      <c r="AJ296">
        <v>277</v>
      </c>
      <c r="AK296">
        <f t="shared" si="187"/>
        <v>24</v>
      </c>
      <c r="AL296">
        <f t="shared" si="188"/>
        <v>24</v>
      </c>
      <c r="AM296">
        <f t="shared" si="189"/>
        <v>23</v>
      </c>
      <c r="AN296" s="19">
        <f t="shared" si="203"/>
        <v>50314</v>
      </c>
      <c r="AO296" s="13">
        <f t="shared" si="204"/>
        <v>31</v>
      </c>
      <c r="AP296" s="15">
        <f t="shared" si="190"/>
        <v>0.1090583817916609</v>
      </c>
      <c r="AQ296">
        <f t="shared" si="191"/>
        <v>4056</v>
      </c>
      <c r="AR296">
        <f t="shared" si="212"/>
        <v>10</v>
      </c>
      <c r="AS296" s="20">
        <v>0.1</v>
      </c>
      <c r="AT296" s="14">
        <f t="shared" si="192"/>
        <v>40560</v>
      </c>
      <c r="AU296" s="14">
        <f t="shared" si="193"/>
        <v>4056</v>
      </c>
      <c r="AV296" s="14">
        <f t="shared" si="194"/>
        <v>0</v>
      </c>
      <c r="AW296" s="13">
        <f t="shared" si="195"/>
        <v>0</v>
      </c>
      <c r="AX296" s="13">
        <f t="shared" si="196"/>
        <v>0</v>
      </c>
      <c r="AY296" s="13">
        <f t="shared" si="205"/>
        <v>0</v>
      </c>
      <c r="BN296" s="13"/>
      <c r="BO296" s="19">
        <f t="shared" si="208"/>
        <v>50314</v>
      </c>
      <c r="BP296">
        <f t="shared" si="197"/>
        <v>24</v>
      </c>
      <c r="BQ296">
        <v>277</v>
      </c>
      <c r="BR296" s="16">
        <f t="shared" si="206"/>
        <v>0</v>
      </c>
      <c r="BS296" s="16">
        <f t="shared" si="198"/>
        <v>0</v>
      </c>
      <c r="BT296" s="14">
        <f t="shared" si="199"/>
        <v>0</v>
      </c>
      <c r="BU296" s="14">
        <f t="shared" si="207"/>
        <v>1.0011717677116394E-08</v>
      </c>
      <c r="BV296" s="13"/>
      <c r="BW296" s="19">
        <f t="shared" si="210"/>
        <v>50100</v>
      </c>
      <c r="BX296">
        <f t="shared" si="200"/>
        <v>24</v>
      </c>
      <c r="BY296">
        <v>277</v>
      </c>
      <c r="BZ296" s="16">
        <f t="shared" si="211"/>
        <v>0</v>
      </c>
      <c r="CA296" s="16">
        <f t="shared" si="201"/>
        <v>0</v>
      </c>
      <c r="CB296" s="14">
        <f t="shared" si="202"/>
        <v>0</v>
      </c>
      <c r="CC296" s="14">
        <f t="shared" si="209"/>
        <v>0</v>
      </c>
      <c r="CD296" s="13"/>
    </row>
    <row r="297" spans="36:82" ht="13.5">
      <c r="AJ297">
        <v>278</v>
      </c>
      <c r="AK297">
        <f t="shared" si="187"/>
        <v>24</v>
      </c>
      <c r="AL297">
        <f t="shared" si="188"/>
        <v>24</v>
      </c>
      <c r="AM297">
        <f t="shared" si="189"/>
        <v>23</v>
      </c>
      <c r="AN297" s="19">
        <f t="shared" si="203"/>
        <v>50345</v>
      </c>
      <c r="AO297" s="13">
        <f t="shared" si="204"/>
        <v>30</v>
      </c>
      <c r="AP297" s="15">
        <f t="shared" si="190"/>
        <v>0.10019184668664781</v>
      </c>
      <c r="AQ297">
        <f t="shared" si="191"/>
        <v>3606</v>
      </c>
      <c r="AR297">
        <f t="shared" si="212"/>
        <v>10</v>
      </c>
      <c r="AS297" s="20">
        <v>0.1</v>
      </c>
      <c r="AT297" s="14">
        <f t="shared" si="192"/>
        <v>36060</v>
      </c>
      <c r="AU297" s="14">
        <f t="shared" si="193"/>
        <v>3606</v>
      </c>
      <c r="AV297" s="14">
        <f t="shared" si="194"/>
        <v>0</v>
      </c>
      <c r="AW297" s="13">
        <f t="shared" si="195"/>
        <v>0</v>
      </c>
      <c r="AX297" s="13">
        <f t="shared" si="196"/>
        <v>3500</v>
      </c>
      <c r="AY297" s="13">
        <f t="shared" si="205"/>
        <v>0</v>
      </c>
      <c r="BN297" s="13"/>
      <c r="BO297" s="19">
        <f t="shared" si="208"/>
        <v>50345</v>
      </c>
      <c r="BP297">
        <f t="shared" si="197"/>
        <v>24</v>
      </c>
      <c r="BQ297">
        <v>278</v>
      </c>
      <c r="BR297" s="16">
        <f t="shared" si="206"/>
        <v>0</v>
      </c>
      <c r="BS297" s="16">
        <f t="shared" si="198"/>
        <v>0</v>
      </c>
      <c r="BT297" s="14">
        <f t="shared" si="199"/>
        <v>0</v>
      </c>
      <c r="BU297" s="14">
        <f t="shared" si="207"/>
        <v>1.0011717677116394E-08</v>
      </c>
      <c r="BV297" s="13"/>
      <c r="BW297" s="19">
        <f t="shared" si="210"/>
        <v>50131</v>
      </c>
      <c r="BX297">
        <f t="shared" si="200"/>
        <v>24</v>
      </c>
      <c r="BY297">
        <v>278</v>
      </c>
      <c r="BZ297" s="16">
        <f t="shared" si="211"/>
        <v>0</v>
      </c>
      <c r="CA297" s="16">
        <f t="shared" si="201"/>
        <v>0</v>
      </c>
      <c r="CB297" s="14">
        <f t="shared" si="202"/>
        <v>0</v>
      </c>
      <c r="CC297" s="14">
        <f t="shared" si="209"/>
        <v>0</v>
      </c>
      <c r="CD297" s="13"/>
    </row>
    <row r="298" spans="36:82" ht="13.5">
      <c r="AJ298">
        <v>279</v>
      </c>
      <c r="AK298">
        <f t="shared" si="187"/>
        <v>24</v>
      </c>
      <c r="AL298">
        <f t="shared" si="188"/>
        <v>24</v>
      </c>
      <c r="AM298">
        <f t="shared" si="189"/>
        <v>23</v>
      </c>
      <c r="AN298" s="19">
        <f t="shared" si="203"/>
        <v>50375</v>
      </c>
      <c r="AO298" s="13">
        <f t="shared" si="204"/>
        <v>31</v>
      </c>
      <c r="AP298" s="15">
        <f t="shared" si="190"/>
        <v>0.08157212296612033</v>
      </c>
      <c r="AQ298">
        <f t="shared" si="191"/>
        <v>3034</v>
      </c>
      <c r="AR298">
        <f t="shared" si="212"/>
        <v>10</v>
      </c>
      <c r="AS298" s="20">
        <v>0.1</v>
      </c>
      <c r="AT298" s="14">
        <f t="shared" si="192"/>
        <v>30340</v>
      </c>
      <c r="AU298" s="14">
        <f t="shared" si="193"/>
        <v>3034</v>
      </c>
      <c r="AV298" s="14">
        <f t="shared" si="194"/>
        <v>0</v>
      </c>
      <c r="AW298" s="13">
        <f t="shared" si="195"/>
        <v>2625</v>
      </c>
      <c r="AX298" s="13">
        <f t="shared" si="196"/>
        <v>0</v>
      </c>
      <c r="AY298" s="13">
        <f t="shared" si="205"/>
        <v>0</v>
      </c>
      <c r="BN298" s="13"/>
      <c r="BO298" s="19">
        <f t="shared" si="208"/>
        <v>50375</v>
      </c>
      <c r="BP298">
        <f t="shared" si="197"/>
        <v>24</v>
      </c>
      <c r="BQ298">
        <v>279</v>
      </c>
      <c r="BR298" s="16">
        <f t="shared" si="206"/>
        <v>0</v>
      </c>
      <c r="BS298" s="16">
        <f t="shared" si="198"/>
        <v>0</v>
      </c>
      <c r="BT298" s="14">
        <f t="shared" si="199"/>
        <v>0</v>
      </c>
      <c r="BU298" s="14">
        <f t="shared" si="207"/>
        <v>1.0011717677116394E-08</v>
      </c>
      <c r="BV298" s="13"/>
      <c r="BW298" s="19">
        <f t="shared" si="210"/>
        <v>50161</v>
      </c>
      <c r="BX298">
        <f t="shared" si="200"/>
        <v>24</v>
      </c>
      <c r="BY298">
        <v>279</v>
      </c>
      <c r="BZ298" s="16">
        <f t="shared" si="211"/>
        <v>0</v>
      </c>
      <c r="CA298" s="16">
        <f t="shared" si="201"/>
        <v>0</v>
      </c>
      <c r="CB298" s="14">
        <f t="shared" si="202"/>
        <v>0</v>
      </c>
      <c r="CC298" s="14">
        <f t="shared" si="209"/>
        <v>0</v>
      </c>
      <c r="CD298" s="13"/>
    </row>
    <row r="299" spans="36:82" ht="13.5">
      <c r="AJ299">
        <v>280</v>
      </c>
      <c r="AK299">
        <f t="shared" si="187"/>
        <v>24</v>
      </c>
      <c r="AL299">
        <f t="shared" si="188"/>
        <v>24</v>
      </c>
      <c r="AM299">
        <f t="shared" si="189"/>
        <v>23</v>
      </c>
      <c r="AN299" s="19">
        <f t="shared" si="203"/>
        <v>50406</v>
      </c>
      <c r="AO299" s="13">
        <f t="shared" si="204"/>
        <v>31</v>
      </c>
      <c r="AP299" s="15">
        <f t="shared" si="190"/>
        <v>0.09132531158163473</v>
      </c>
      <c r="AQ299">
        <f t="shared" si="191"/>
        <v>3397</v>
      </c>
      <c r="AR299">
        <f t="shared" si="212"/>
        <v>10</v>
      </c>
      <c r="AS299" s="20">
        <v>0.1</v>
      </c>
      <c r="AT299" s="14">
        <f t="shared" si="192"/>
        <v>33970</v>
      </c>
      <c r="AU299" s="14">
        <f t="shared" si="193"/>
        <v>3397</v>
      </c>
      <c r="AV299" s="14">
        <f t="shared" si="194"/>
        <v>0</v>
      </c>
      <c r="AW299" s="13">
        <f t="shared" si="195"/>
        <v>0</v>
      </c>
      <c r="AX299" s="13">
        <f t="shared" si="196"/>
        <v>0</v>
      </c>
      <c r="AY299" s="13">
        <f t="shared" si="205"/>
        <v>0</v>
      </c>
      <c r="BN299" s="13"/>
      <c r="BO299" s="19">
        <f t="shared" si="208"/>
        <v>50406</v>
      </c>
      <c r="BP299">
        <f t="shared" si="197"/>
        <v>24</v>
      </c>
      <c r="BQ299">
        <v>280</v>
      </c>
      <c r="BR299" s="16">
        <f t="shared" si="206"/>
        <v>0</v>
      </c>
      <c r="BS299" s="16">
        <f t="shared" si="198"/>
        <v>0</v>
      </c>
      <c r="BT299" s="14">
        <f t="shared" si="199"/>
        <v>0</v>
      </c>
      <c r="BU299" s="14">
        <f t="shared" si="207"/>
        <v>1.0011717677116394E-08</v>
      </c>
      <c r="BV299" s="13"/>
      <c r="BW299" s="19">
        <f t="shared" si="210"/>
        <v>50192</v>
      </c>
      <c r="BX299">
        <f t="shared" si="200"/>
        <v>24</v>
      </c>
      <c r="BY299">
        <v>280</v>
      </c>
      <c r="BZ299" s="16">
        <f t="shared" si="211"/>
        <v>0</v>
      </c>
      <c r="CA299" s="16">
        <f t="shared" si="201"/>
        <v>0</v>
      </c>
      <c r="CB299" s="14">
        <f t="shared" si="202"/>
        <v>0</v>
      </c>
      <c r="CC299" s="14">
        <f t="shared" si="209"/>
        <v>0</v>
      </c>
      <c r="CD299" s="13"/>
    </row>
    <row r="300" spans="36:82" ht="13.5">
      <c r="AJ300">
        <v>281</v>
      </c>
      <c r="AK300">
        <f t="shared" si="187"/>
        <v>24</v>
      </c>
      <c r="AL300">
        <f t="shared" si="188"/>
        <v>24</v>
      </c>
      <c r="AM300">
        <f t="shared" si="189"/>
        <v>23</v>
      </c>
      <c r="AN300" s="19">
        <f t="shared" si="203"/>
        <v>50437</v>
      </c>
      <c r="AO300" s="13">
        <f t="shared" si="204"/>
        <v>28</v>
      </c>
      <c r="AP300" s="15">
        <f t="shared" si="190"/>
        <v>0.10019184668664781</v>
      </c>
      <c r="AQ300">
        <f t="shared" si="191"/>
        <v>3366</v>
      </c>
      <c r="AR300">
        <f t="shared" si="212"/>
        <v>10</v>
      </c>
      <c r="AS300" s="20">
        <v>0.1</v>
      </c>
      <c r="AT300" s="14">
        <f t="shared" si="192"/>
        <v>33660</v>
      </c>
      <c r="AU300" s="14">
        <f t="shared" si="193"/>
        <v>3366</v>
      </c>
      <c r="AV300" s="14">
        <f t="shared" si="194"/>
        <v>0</v>
      </c>
      <c r="AW300" s="13">
        <f t="shared" si="195"/>
        <v>2625</v>
      </c>
      <c r="AX300" s="13">
        <f t="shared" si="196"/>
        <v>0</v>
      </c>
      <c r="AY300" s="13">
        <f t="shared" si="205"/>
        <v>0</v>
      </c>
      <c r="BN300" s="13"/>
      <c r="BO300" s="19">
        <f t="shared" si="208"/>
        <v>50437</v>
      </c>
      <c r="BP300">
        <f t="shared" si="197"/>
        <v>24</v>
      </c>
      <c r="BQ300">
        <v>281</v>
      </c>
      <c r="BR300" s="16">
        <f t="shared" si="206"/>
        <v>0</v>
      </c>
      <c r="BS300" s="16">
        <f t="shared" si="198"/>
        <v>0</v>
      </c>
      <c r="BT300" s="14">
        <f t="shared" si="199"/>
        <v>0</v>
      </c>
      <c r="BU300" s="14">
        <f t="shared" si="207"/>
        <v>1.0011717677116394E-08</v>
      </c>
      <c r="BV300" s="13"/>
      <c r="BW300" s="19">
        <f t="shared" si="210"/>
        <v>50222</v>
      </c>
      <c r="BX300">
        <f t="shared" si="200"/>
        <v>24</v>
      </c>
      <c r="BY300">
        <v>281</v>
      </c>
      <c r="BZ300" s="16">
        <f t="shared" si="211"/>
        <v>0</v>
      </c>
      <c r="CA300" s="16">
        <f t="shared" si="201"/>
        <v>0</v>
      </c>
      <c r="CB300" s="14">
        <f t="shared" si="202"/>
        <v>0</v>
      </c>
      <c r="CC300" s="14">
        <f t="shared" si="209"/>
        <v>0</v>
      </c>
      <c r="CD300" s="13"/>
    </row>
    <row r="301" spans="36:82" ht="13.5">
      <c r="AJ301">
        <v>282</v>
      </c>
      <c r="AK301">
        <f t="shared" si="187"/>
        <v>24</v>
      </c>
      <c r="AL301">
        <f t="shared" si="188"/>
        <v>24</v>
      </c>
      <c r="AM301">
        <f t="shared" si="189"/>
        <v>23</v>
      </c>
      <c r="AN301" s="19">
        <f t="shared" si="203"/>
        <v>50465</v>
      </c>
      <c r="AO301" s="13">
        <f t="shared" si="204"/>
        <v>31</v>
      </c>
      <c r="AP301" s="15">
        <f t="shared" si="190"/>
        <v>0.11792491689667398</v>
      </c>
      <c r="AQ301">
        <f t="shared" si="191"/>
        <v>4386</v>
      </c>
      <c r="AR301">
        <f t="shared" si="212"/>
        <v>10</v>
      </c>
      <c r="AS301" s="20">
        <v>0.1</v>
      </c>
      <c r="AT301" s="14">
        <f t="shared" si="192"/>
        <v>43860</v>
      </c>
      <c r="AU301" s="14">
        <f t="shared" si="193"/>
        <v>4386</v>
      </c>
      <c r="AV301" s="14">
        <f t="shared" si="194"/>
        <v>0</v>
      </c>
      <c r="AW301" s="13">
        <f t="shared" si="195"/>
        <v>0</v>
      </c>
      <c r="AX301" s="13">
        <f t="shared" si="196"/>
        <v>0</v>
      </c>
      <c r="AY301" s="13">
        <f t="shared" si="205"/>
        <v>0</v>
      </c>
      <c r="BN301" s="13"/>
      <c r="BO301" s="19">
        <f t="shared" si="208"/>
        <v>50465</v>
      </c>
      <c r="BP301">
        <f t="shared" si="197"/>
        <v>24</v>
      </c>
      <c r="BQ301">
        <v>282</v>
      </c>
      <c r="BR301" s="16">
        <f t="shared" si="206"/>
        <v>0</v>
      </c>
      <c r="BS301" s="16">
        <f t="shared" si="198"/>
        <v>0</v>
      </c>
      <c r="BT301" s="14">
        <f t="shared" si="199"/>
        <v>0</v>
      </c>
      <c r="BU301" s="14">
        <f t="shared" si="207"/>
        <v>1.0011717677116394E-08</v>
      </c>
      <c r="BV301" s="13"/>
      <c r="BW301" s="19">
        <f t="shared" si="210"/>
        <v>50253</v>
      </c>
      <c r="BX301">
        <f t="shared" si="200"/>
        <v>24</v>
      </c>
      <c r="BY301">
        <v>282</v>
      </c>
      <c r="BZ301" s="16">
        <f t="shared" si="211"/>
        <v>0</v>
      </c>
      <c r="CA301" s="16">
        <f t="shared" si="201"/>
        <v>0</v>
      </c>
      <c r="CB301" s="14">
        <f t="shared" si="202"/>
        <v>0</v>
      </c>
      <c r="CC301" s="14">
        <f t="shared" si="209"/>
        <v>0</v>
      </c>
      <c r="CD301" s="13"/>
    </row>
    <row r="302" spans="36:82" ht="13.5">
      <c r="AJ302">
        <v>283</v>
      </c>
      <c r="AK302">
        <f t="shared" si="187"/>
        <v>24</v>
      </c>
      <c r="AL302">
        <f t="shared" si="188"/>
        <v>24</v>
      </c>
      <c r="AM302">
        <f t="shared" si="189"/>
        <v>24</v>
      </c>
      <c r="AN302" s="19">
        <f t="shared" si="203"/>
        <v>50496</v>
      </c>
      <c r="AO302" s="13">
        <f t="shared" si="204"/>
        <v>30</v>
      </c>
      <c r="AP302" s="15">
        <f t="shared" si="190"/>
        <v>0.13654464061720142</v>
      </c>
      <c r="AQ302">
        <f t="shared" si="191"/>
        <v>4915</v>
      </c>
      <c r="AR302">
        <f t="shared" si="212"/>
        <v>10</v>
      </c>
      <c r="AS302" s="20">
        <v>0.1</v>
      </c>
      <c r="AT302" s="14">
        <f t="shared" si="192"/>
        <v>49150</v>
      </c>
      <c r="AU302" s="14">
        <f t="shared" si="193"/>
        <v>4915</v>
      </c>
      <c r="AV302" s="14">
        <f t="shared" si="194"/>
        <v>10500</v>
      </c>
      <c r="AW302" s="13">
        <f t="shared" si="195"/>
        <v>0</v>
      </c>
      <c r="AX302" s="13">
        <f t="shared" si="196"/>
        <v>0</v>
      </c>
      <c r="AY302" s="13">
        <f t="shared" si="205"/>
        <v>70000</v>
      </c>
      <c r="BN302" s="13"/>
      <c r="BO302" s="19">
        <f t="shared" si="208"/>
        <v>50496</v>
      </c>
      <c r="BP302">
        <f t="shared" si="197"/>
        <v>24</v>
      </c>
      <c r="BQ302">
        <v>283</v>
      </c>
      <c r="BR302" s="16">
        <f t="shared" si="206"/>
        <v>0</v>
      </c>
      <c r="BS302" s="16">
        <f t="shared" si="198"/>
        <v>0</v>
      </c>
      <c r="BT302" s="14">
        <f t="shared" si="199"/>
        <v>0</v>
      </c>
      <c r="BU302" s="14">
        <f t="shared" si="207"/>
        <v>1.0011717677116394E-08</v>
      </c>
      <c r="BV302" s="13"/>
      <c r="BW302" s="19">
        <f t="shared" si="210"/>
        <v>50284</v>
      </c>
      <c r="BX302">
        <f t="shared" si="200"/>
        <v>24</v>
      </c>
      <c r="BY302">
        <v>283</v>
      </c>
      <c r="BZ302" s="16">
        <f t="shared" si="211"/>
        <v>0</v>
      </c>
      <c r="CA302" s="16">
        <f t="shared" si="201"/>
        <v>0</v>
      </c>
      <c r="CB302" s="14">
        <f t="shared" si="202"/>
        <v>0</v>
      </c>
      <c r="CC302" s="14">
        <f t="shared" si="209"/>
        <v>0</v>
      </c>
      <c r="CD302" s="13"/>
    </row>
    <row r="303" spans="36:82" ht="13.5">
      <c r="AJ303">
        <v>284</v>
      </c>
      <c r="AK303">
        <f t="shared" si="187"/>
        <v>24</v>
      </c>
      <c r="AL303">
        <f t="shared" si="188"/>
        <v>24</v>
      </c>
      <c r="AM303">
        <f t="shared" si="189"/>
        <v>24</v>
      </c>
      <c r="AN303" s="19">
        <f t="shared" si="203"/>
        <v>50526</v>
      </c>
      <c r="AO303" s="13">
        <f t="shared" si="204"/>
        <v>31</v>
      </c>
      <c r="AP303" s="15">
        <f t="shared" si="190"/>
        <v>0.1454111757222145</v>
      </c>
      <c r="AQ303">
        <f t="shared" si="191"/>
        <v>5409</v>
      </c>
      <c r="AR303">
        <f t="shared" si="212"/>
        <v>10</v>
      </c>
      <c r="AS303" s="20">
        <v>0.1</v>
      </c>
      <c r="AT303" s="14">
        <f t="shared" si="192"/>
        <v>54090</v>
      </c>
      <c r="AU303" s="14">
        <f t="shared" si="193"/>
        <v>5409</v>
      </c>
      <c r="AV303" s="14">
        <f t="shared" si="194"/>
        <v>0</v>
      </c>
      <c r="AW303" s="13">
        <f t="shared" si="195"/>
        <v>0</v>
      </c>
      <c r="AX303" s="13">
        <f t="shared" si="196"/>
        <v>0</v>
      </c>
      <c r="AY303" s="13">
        <f t="shared" si="205"/>
        <v>0</v>
      </c>
      <c r="BN303" s="13"/>
      <c r="BO303" s="19">
        <f t="shared" si="208"/>
        <v>50526</v>
      </c>
      <c r="BP303">
        <f t="shared" si="197"/>
        <v>24</v>
      </c>
      <c r="BQ303">
        <v>284</v>
      </c>
      <c r="BR303" s="16">
        <f t="shared" si="206"/>
        <v>0</v>
      </c>
      <c r="BS303" s="16">
        <f t="shared" si="198"/>
        <v>0</v>
      </c>
      <c r="BT303" s="14">
        <f t="shared" si="199"/>
        <v>0</v>
      </c>
      <c r="BU303" s="14">
        <f t="shared" si="207"/>
        <v>1.0011717677116394E-08</v>
      </c>
      <c r="BV303" s="13"/>
      <c r="BW303" s="19">
        <f t="shared" si="210"/>
        <v>50314</v>
      </c>
      <c r="BX303">
        <f t="shared" si="200"/>
        <v>24</v>
      </c>
      <c r="BY303">
        <v>284</v>
      </c>
      <c r="BZ303" s="16">
        <f t="shared" si="211"/>
        <v>0</v>
      </c>
      <c r="CA303" s="16">
        <f t="shared" si="201"/>
        <v>0</v>
      </c>
      <c r="CB303" s="14">
        <f t="shared" si="202"/>
        <v>0</v>
      </c>
      <c r="CC303" s="14">
        <f t="shared" si="209"/>
        <v>0</v>
      </c>
      <c r="CD303" s="13"/>
    </row>
    <row r="304" spans="36:82" ht="13.5">
      <c r="AJ304">
        <v>285</v>
      </c>
      <c r="AK304">
        <f t="shared" si="187"/>
        <v>24</v>
      </c>
      <c r="AL304">
        <f t="shared" si="188"/>
        <v>24</v>
      </c>
      <c r="AM304">
        <f t="shared" si="189"/>
        <v>24</v>
      </c>
      <c r="AN304" s="19">
        <f t="shared" si="203"/>
        <v>50557</v>
      </c>
      <c r="AO304" s="13">
        <f t="shared" si="204"/>
        <v>30</v>
      </c>
      <c r="AP304" s="15">
        <f t="shared" si="190"/>
        <v>0.13654464061720142</v>
      </c>
      <c r="AQ304">
        <f t="shared" si="191"/>
        <v>4915</v>
      </c>
      <c r="AR304">
        <f t="shared" si="212"/>
        <v>10</v>
      </c>
      <c r="AS304" s="20">
        <v>0.1</v>
      </c>
      <c r="AT304" s="14">
        <f t="shared" si="192"/>
        <v>49150</v>
      </c>
      <c r="AU304" s="14">
        <f t="shared" si="193"/>
        <v>4915</v>
      </c>
      <c r="AV304" s="14">
        <f t="shared" si="194"/>
        <v>0</v>
      </c>
      <c r="AW304" s="13">
        <f t="shared" si="195"/>
        <v>0</v>
      </c>
      <c r="AX304" s="13">
        <f t="shared" si="196"/>
        <v>0</v>
      </c>
      <c r="AY304" s="13">
        <f t="shared" si="205"/>
        <v>0</v>
      </c>
      <c r="BN304" s="13"/>
      <c r="BO304" s="19">
        <f t="shared" si="208"/>
        <v>50557</v>
      </c>
      <c r="BP304">
        <f t="shared" si="197"/>
        <v>24</v>
      </c>
      <c r="BQ304">
        <v>285</v>
      </c>
      <c r="BR304" s="16">
        <f t="shared" si="206"/>
        <v>0</v>
      </c>
      <c r="BS304" s="16">
        <f t="shared" si="198"/>
        <v>0</v>
      </c>
      <c r="BT304" s="14">
        <f t="shared" si="199"/>
        <v>0</v>
      </c>
      <c r="BU304" s="14">
        <f t="shared" si="207"/>
        <v>1.0011717677116394E-08</v>
      </c>
      <c r="BV304" s="13"/>
      <c r="BW304" s="19">
        <f t="shared" si="210"/>
        <v>50345</v>
      </c>
      <c r="BX304">
        <f t="shared" si="200"/>
        <v>24</v>
      </c>
      <c r="BY304">
        <v>285</v>
      </c>
      <c r="BZ304" s="16">
        <f t="shared" si="211"/>
        <v>0</v>
      </c>
      <c r="CA304" s="16">
        <f t="shared" si="201"/>
        <v>0</v>
      </c>
      <c r="CB304" s="14">
        <f t="shared" si="202"/>
        <v>0</v>
      </c>
      <c r="CC304" s="14">
        <f t="shared" si="209"/>
        <v>0</v>
      </c>
      <c r="CD304" s="13"/>
    </row>
    <row r="305" spans="36:82" ht="13.5">
      <c r="AJ305">
        <v>286</v>
      </c>
      <c r="AK305">
        <f t="shared" si="187"/>
        <v>24</v>
      </c>
      <c r="AL305">
        <f t="shared" si="188"/>
        <v>24</v>
      </c>
      <c r="AM305">
        <f t="shared" si="189"/>
        <v>24</v>
      </c>
      <c r="AN305" s="19">
        <f t="shared" si="203"/>
        <v>50587</v>
      </c>
      <c r="AO305" s="13">
        <f t="shared" si="204"/>
        <v>31</v>
      </c>
      <c r="AP305" s="15">
        <f t="shared" si="190"/>
        <v>0.11792491689667398</v>
      </c>
      <c r="AQ305">
        <f t="shared" si="191"/>
        <v>4386</v>
      </c>
      <c r="AR305">
        <f t="shared" si="212"/>
        <v>10</v>
      </c>
      <c r="AS305" s="20">
        <v>0.1</v>
      </c>
      <c r="AT305" s="14">
        <f t="shared" si="192"/>
        <v>43860</v>
      </c>
      <c r="AU305" s="14">
        <f t="shared" si="193"/>
        <v>4386</v>
      </c>
      <c r="AV305" s="14">
        <f t="shared" si="194"/>
        <v>0</v>
      </c>
      <c r="AW305" s="13">
        <f t="shared" si="195"/>
        <v>2625</v>
      </c>
      <c r="AX305" s="13">
        <f t="shared" si="196"/>
        <v>0</v>
      </c>
      <c r="AY305" s="13">
        <f t="shared" si="205"/>
        <v>0</v>
      </c>
      <c r="BN305" s="13"/>
      <c r="BO305" s="19">
        <f t="shared" si="208"/>
        <v>50587</v>
      </c>
      <c r="BP305">
        <f t="shared" si="197"/>
        <v>24</v>
      </c>
      <c r="BQ305">
        <v>286</v>
      </c>
      <c r="BR305" s="16">
        <f t="shared" si="206"/>
        <v>0</v>
      </c>
      <c r="BS305" s="16">
        <f t="shared" si="198"/>
        <v>0</v>
      </c>
      <c r="BT305" s="14">
        <f t="shared" si="199"/>
        <v>0</v>
      </c>
      <c r="BU305" s="14">
        <f t="shared" si="207"/>
        <v>1.0011717677116394E-08</v>
      </c>
      <c r="BV305" s="13"/>
      <c r="BW305" s="19">
        <f t="shared" si="210"/>
        <v>50375</v>
      </c>
      <c r="BX305">
        <f t="shared" si="200"/>
        <v>24</v>
      </c>
      <c r="BY305">
        <v>286</v>
      </c>
      <c r="BZ305" s="16">
        <f t="shared" si="211"/>
        <v>0</v>
      </c>
      <c r="CA305" s="16">
        <f t="shared" si="201"/>
        <v>0</v>
      </c>
      <c r="CB305" s="14">
        <f t="shared" si="202"/>
        <v>0</v>
      </c>
      <c r="CC305" s="14">
        <f t="shared" si="209"/>
        <v>0</v>
      </c>
      <c r="CD305" s="13"/>
    </row>
    <row r="306" spans="36:82" ht="13.5">
      <c r="AJ306">
        <v>287</v>
      </c>
      <c r="AK306">
        <f t="shared" si="187"/>
        <v>24</v>
      </c>
      <c r="AL306">
        <f t="shared" si="188"/>
        <v>24</v>
      </c>
      <c r="AM306">
        <f t="shared" si="189"/>
        <v>24</v>
      </c>
      <c r="AN306" s="19">
        <f t="shared" si="203"/>
        <v>50618</v>
      </c>
      <c r="AO306" s="13">
        <f t="shared" si="204"/>
        <v>31</v>
      </c>
      <c r="AP306" s="15">
        <f t="shared" si="190"/>
        <v>0.12767810551218836</v>
      </c>
      <c r="AQ306">
        <f t="shared" si="191"/>
        <v>4749</v>
      </c>
      <c r="AR306">
        <f t="shared" si="212"/>
        <v>10</v>
      </c>
      <c r="AS306" s="20">
        <v>0.1</v>
      </c>
      <c r="AT306" s="14">
        <f t="shared" si="192"/>
        <v>47490</v>
      </c>
      <c r="AU306" s="14">
        <f t="shared" si="193"/>
        <v>4749</v>
      </c>
      <c r="AV306" s="14">
        <f t="shared" si="194"/>
        <v>0</v>
      </c>
      <c r="AW306" s="13">
        <f t="shared" si="195"/>
        <v>0</v>
      </c>
      <c r="AX306" s="13">
        <f t="shared" si="196"/>
        <v>0</v>
      </c>
      <c r="AY306" s="13">
        <f t="shared" si="205"/>
        <v>0</v>
      </c>
      <c r="BN306" s="13"/>
      <c r="BO306" s="19">
        <f t="shared" si="208"/>
        <v>50618</v>
      </c>
      <c r="BP306">
        <f t="shared" si="197"/>
        <v>24</v>
      </c>
      <c r="BQ306">
        <v>287</v>
      </c>
      <c r="BR306" s="16">
        <f t="shared" si="206"/>
        <v>0</v>
      </c>
      <c r="BS306" s="16">
        <f t="shared" si="198"/>
        <v>0</v>
      </c>
      <c r="BT306" s="14">
        <f t="shared" si="199"/>
        <v>0</v>
      </c>
      <c r="BU306" s="14">
        <f t="shared" si="207"/>
        <v>1.0011717677116394E-08</v>
      </c>
      <c r="BV306" s="13"/>
      <c r="BW306" s="19">
        <f t="shared" si="210"/>
        <v>50406</v>
      </c>
      <c r="BX306">
        <f t="shared" si="200"/>
        <v>24</v>
      </c>
      <c r="BY306">
        <v>287</v>
      </c>
      <c r="BZ306" s="16">
        <f t="shared" si="211"/>
        <v>0</v>
      </c>
      <c r="CA306" s="16">
        <f t="shared" si="201"/>
        <v>0</v>
      </c>
      <c r="CB306" s="14">
        <f t="shared" si="202"/>
        <v>0</v>
      </c>
      <c r="CC306" s="14">
        <f t="shared" si="209"/>
        <v>0</v>
      </c>
      <c r="CD306" s="13"/>
    </row>
    <row r="307" spans="36:82" ht="13.5">
      <c r="AJ307">
        <v>288</v>
      </c>
      <c r="AK307">
        <f t="shared" si="187"/>
        <v>24</v>
      </c>
      <c r="AL307">
        <f t="shared" si="188"/>
        <v>24</v>
      </c>
      <c r="AM307">
        <f t="shared" si="189"/>
        <v>24</v>
      </c>
      <c r="AN307" s="19">
        <f t="shared" si="203"/>
        <v>50649</v>
      </c>
      <c r="AO307" s="13">
        <f t="shared" si="204"/>
        <v>30</v>
      </c>
      <c r="AP307" s="15">
        <f t="shared" si="190"/>
        <v>0.11792491689667398</v>
      </c>
      <c r="AQ307">
        <f t="shared" si="191"/>
        <v>4245</v>
      </c>
      <c r="AR307">
        <f t="shared" si="212"/>
        <v>10</v>
      </c>
      <c r="AS307" s="20">
        <v>0.1</v>
      </c>
      <c r="AT307" s="14">
        <f t="shared" si="192"/>
        <v>42450</v>
      </c>
      <c r="AU307" s="14">
        <f t="shared" si="193"/>
        <v>4245</v>
      </c>
      <c r="AV307" s="14">
        <f t="shared" si="194"/>
        <v>0</v>
      </c>
      <c r="AW307" s="13">
        <f t="shared" si="195"/>
        <v>2625</v>
      </c>
      <c r="AX307" s="13">
        <f t="shared" si="196"/>
        <v>0</v>
      </c>
      <c r="AY307" s="13">
        <f t="shared" si="205"/>
        <v>0</v>
      </c>
      <c r="BN307" s="13"/>
      <c r="BO307" s="19">
        <f t="shared" si="208"/>
        <v>50649</v>
      </c>
      <c r="BP307">
        <f t="shared" si="197"/>
        <v>24</v>
      </c>
      <c r="BQ307">
        <v>288</v>
      </c>
      <c r="BR307" s="16">
        <f t="shared" si="206"/>
        <v>0</v>
      </c>
      <c r="BS307" s="16">
        <f t="shared" si="198"/>
        <v>0</v>
      </c>
      <c r="BT307" s="14">
        <f t="shared" si="199"/>
        <v>0</v>
      </c>
      <c r="BU307" s="14">
        <f t="shared" si="207"/>
        <v>1.0011717677116394E-08</v>
      </c>
      <c r="BV307" s="13"/>
      <c r="BW307" s="19">
        <f t="shared" si="210"/>
        <v>50437</v>
      </c>
      <c r="BX307">
        <f t="shared" si="200"/>
        <v>24</v>
      </c>
      <c r="BY307">
        <v>288</v>
      </c>
      <c r="BZ307" s="16">
        <f t="shared" si="211"/>
        <v>0</v>
      </c>
      <c r="CA307" s="16">
        <f t="shared" si="201"/>
        <v>0</v>
      </c>
      <c r="CB307" s="14">
        <f t="shared" si="202"/>
        <v>0</v>
      </c>
      <c r="CC307" s="14">
        <f t="shared" si="209"/>
        <v>0</v>
      </c>
      <c r="CD307" s="13"/>
    </row>
    <row r="308" spans="36:82" ht="13.5">
      <c r="AJ308">
        <v>289</v>
      </c>
      <c r="AK308">
        <f t="shared" si="187"/>
        <v>25</v>
      </c>
      <c r="AL308">
        <f t="shared" si="188"/>
        <v>25</v>
      </c>
      <c r="AM308">
        <f t="shared" si="189"/>
        <v>24</v>
      </c>
      <c r="AN308" s="19">
        <f t="shared" si="203"/>
        <v>50679</v>
      </c>
      <c r="AO308" s="13">
        <f t="shared" si="204"/>
        <v>31</v>
      </c>
      <c r="AP308" s="15">
        <f t="shared" si="190"/>
        <v>0.1085130898827026</v>
      </c>
      <c r="AQ308">
        <f t="shared" si="191"/>
        <v>4036</v>
      </c>
      <c r="AR308">
        <f t="shared" si="212"/>
        <v>10</v>
      </c>
      <c r="AS308" s="20">
        <v>0.1</v>
      </c>
      <c r="AT308" s="14">
        <f t="shared" si="192"/>
        <v>40360</v>
      </c>
      <c r="AU308" s="14">
        <f t="shared" si="193"/>
        <v>4036</v>
      </c>
      <c r="AV308" s="14">
        <f t="shared" si="194"/>
        <v>0</v>
      </c>
      <c r="AW308" s="13">
        <f t="shared" si="195"/>
        <v>0</v>
      </c>
      <c r="AX308" s="13">
        <f t="shared" si="196"/>
        <v>0</v>
      </c>
      <c r="AY308" s="13">
        <f t="shared" si="205"/>
        <v>0</v>
      </c>
      <c r="BN308" s="13"/>
      <c r="BO308" s="19">
        <f t="shared" si="208"/>
        <v>50679</v>
      </c>
      <c r="BP308">
        <f t="shared" si="197"/>
        <v>25</v>
      </c>
      <c r="BQ308">
        <v>289</v>
      </c>
      <c r="BR308" s="16">
        <f t="shared" si="206"/>
        <v>0</v>
      </c>
      <c r="BS308" s="16">
        <f t="shared" si="198"/>
        <v>0</v>
      </c>
      <c r="BT308" s="14">
        <f t="shared" si="199"/>
        <v>0</v>
      </c>
      <c r="BU308" s="14">
        <f t="shared" si="207"/>
        <v>1.0011717677116394E-08</v>
      </c>
      <c r="BV308" s="13"/>
      <c r="BW308" s="19">
        <f t="shared" si="210"/>
        <v>50465</v>
      </c>
      <c r="BX308">
        <f t="shared" si="200"/>
        <v>25</v>
      </c>
      <c r="BY308">
        <v>289</v>
      </c>
      <c r="BZ308" s="16">
        <f t="shared" si="211"/>
        <v>0</v>
      </c>
      <c r="CA308" s="16">
        <f t="shared" si="201"/>
        <v>0</v>
      </c>
      <c r="CB308" s="14">
        <f t="shared" si="202"/>
        <v>0</v>
      </c>
      <c r="CC308" s="14">
        <f t="shared" si="209"/>
        <v>0</v>
      </c>
      <c r="CD308" s="13"/>
    </row>
    <row r="309" spans="36:82" ht="13.5">
      <c r="AJ309">
        <v>290</v>
      </c>
      <c r="AK309">
        <f t="shared" si="187"/>
        <v>25</v>
      </c>
      <c r="AL309">
        <f t="shared" si="188"/>
        <v>25</v>
      </c>
      <c r="AM309">
        <f t="shared" si="189"/>
        <v>24</v>
      </c>
      <c r="AN309" s="19">
        <f t="shared" si="203"/>
        <v>50710</v>
      </c>
      <c r="AO309" s="13">
        <f t="shared" si="204"/>
        <v>30</v>
      </c>
      <c r="AP309" s="15">
        <f t="shared" si="190"/>
        <v>0.09969088745321457</v>
      </c>
      <c r="AQ309">
        <f t="shared" si="191"/>
        <v>3588</v>
      </c>
      <c r="AR309">
        <f t="shared" si="212"/>
        <v>10</v>
      </c>
      <c r="AS309" s="20">
        <v>0.1</v>
      </c>
      <c r="AT309" s="14">
        <f t="shared" si="192"/>
        <v>35880</v>
      </c>
      <c r="AU309" s="14">
        <f t="shared" si="193"/>
        <v>3588</v>
      </c>
      <c r="AV309" s="14">
        <f t="shared" si="194"/>
        <v>0</v>
      </c>
      <c r="AW309" s="13">
        <f t="shared" si="195"/>
        <v>0</v>
      </c>
      <c r="AX309" s="13">
        <f t="shared" si="196"/>
        <v>3500</v>
      </c>
      <c r="AY309" s="13">
        <f t="shared" si="205"/>
        <v>0</v>
      </c>
      <c r="BN309" s="13"/>
      <c r="BO309" s="19">
        <f t="shared" si="208"/>
        <v>50710</v>
      </c>
      <c r="BP309">
        <f t="shared" si="197"/>
        <v>25</v>
      </c>
      <c r="BQ309">
        <v>290</v>
      </c>
      <c r="BR309" s="16">
        <f t="shared" si="206"/>
        <v>0</v>
      </c>
      <c r="BS309" s="16">
        <f t="shared" si="198"/>
        <v>0</v>
      </c>
      <c r="BT309" s="14">
        <f t="shared" si="199"/>
        <v>0</v>
      </c>
      <c r="BU309" s="14">
        <f t="shared" si="207"/>
        <v>1.0011717677116394E-08</v>
      </c>
      <c r="BV309" s="13"/>
      <c r="BW309" s="19">
        <f t="shared" si="210"/>
        <v>50496</v>
      </c>
      <c r="BX309">
        <f t="shared" si="200"/>
        <v>25</v>
      </c>
      <c r="BY309">
        <v>290</v>
      </c>
      <c r="BZ309" s="16">
        <f t="shared" si="211"/>
        <v>0</v>
      </c>
      <c r="CA309" s="16">
        <f t="shared" si="201"/>
        <v>0</v>
      </c>
      <c r="CB309" s="14">
        <f t="shared" si="202"/>
        <v>0</v>
      </c>
      <c r="CC309" s="14">
        <f t="shared" si="209"/>
        <v>0</v>
      </c>
      <c r="CD309" s="13"/>
    </row>
    <row r="310" spans="36:82" ht="13.5">
      <c r="AJ310">
        <v>291</v>
      </c>
      <c r="AK310">
        <f t="shared" si="187"/>
        <v>25</v>
      </c>
      <c r="AL310">
        <f t="shared" si="188"/>
        <v>25</v>
      </c>
      <c r="AM310">
        <f t="shared" si="189"/>
        <v>24</v>
      </c>
      <c r="AN310" s="19">
        <f t="shared" si="203"/>
        <v>50740</v>
      </c>
      <c r="AO310" s="13">
        <f t="shared" si="204"/>
        <v>31</v>
      </c>
      <c r="AP310" s="15">
        <f t="shared" si="190"/>
        <v>0.08116426235128973</v>
      </c>
      <c r="AQ310">
        <f t="shared" si="191"/>
        <v>3019</v>
      </c>
      <c r="AR310">
        <f t="shared" si="212"/>
        <v>10</v>
      </c>
      <c r="AS310" s="20">
        <v>0.1</v>
      </c>
      <c r="AT310" s="14">
        <f t="shared" si="192"/>
        <v>30190</v>
      </c>
      <c r="AU310" s="14">
        <f t="shared" si="193"/>
        <v>3019</v>
      </c>
      <c r="AV310" s="14">
        <f t="shared" si="194"/>
        <v>0</v>
      </c>
      <c r="AW310" s="13">
        <f t="shared" si="195"/>
        <v>2625</v>
      </c>
      <c r="AX310" s="13">
        <f t="shared" si="196"/>
        <v>0</v>
      </c>
      <c r="AY310" s="13">
        <f t="shared" si="205"/>
        <v>0</v>
      </c>
      <c r="BN310" s="13"/>
      <c r="BO310" s="19">
        <f t="shared" si="208"/>
        <v>50740</v>
      </c>
      <c r="BP310">
        <f t="shared" si="197"/>
        <v>25</v>
      </c>
      <c r="BQ310">
        <v>291</v>
      </c>
      <c r="BR310" s="16">
        <f t="shared" si="206"/>
        <v>0</v>
      </c>
      <c r="BS310" s="16">
        <f t="shared" si="198"/>
        <v>0</v>
      </c>
      <c r="BT310" s="14">
        <f t="shared" si="199"/>
        <v>0</v>
      </c>
      <c r="BU310" s="14">
        <f t="shared" si="207"/>
        <v>1.0011717677116394E-08</v>
      </c>
      <c r="BV310" s="13"/>
      <c r="BW310" s="19">
        <f t="shared" si="210"/>
        <v>50526</v>
      </c>
      <c r="BX310">
        <f t="shared" si="200"/>
        <v>25</v>
      </c>
      <c r="BY310">
        <v>291</v>
      </c>
      <c r="BZ310" s="16">
        <f t="shared" si="211"/>
        <v>0</v>
      </c>
      <c r="CA310" s="16">
        <f t="shared" si="201"/>
        <v>0</v>
      </c>
      <c r="CB310" s="14">
        <f t="shared" si="202"/>
        <v>0</v>
      </c>
      <c r="CC310" s="14">
        <f t="shared" si="209"/>
        <v>0</v>
      </c>
      <c r="CD310" s="13"/>
    </row>
    <row r="311" spans="36:82" ht="13.5">
      <c r="AJ311">
        <v>292</v>
      </c>
      <c r="AK311">
        <f t="shared" si="187"/>
        <v>25</v>
      </c>
      <c r="AL311">
        <f t="shared" si="188"/>
        <v>25</v>
      </c>
      <c r="AM311">
        <f t="shared" si="189"/>
        <v>24</v>
      </c>
      <c r="AN311" s="19">
        <f t="shared" si="203"/>
        <v>50771</v>
      </c>
      <c r="AO311" s="13">
        <f t="shared" si="204"/>
        <v>31</v>
      </c>
      <c r="AP311" s="15">
        <f t="shared" si="190"/>
        <v>0.09086868502372657</v>
      </c>
      <c r="AQ311">
        <f t="shared" si="191"/>
        <v>3380</v>
      </c>
      <c r="AR311">
        <f t="shared" si="212"/>
        <v>10</v>
      </c>
      <c r="AS311" s="20">
        <v>0.1</v>
      </c>
      <c r="AT311" s="14">
        <f t="shared" si="192"/>
        <v>33800</v>
      </c>
      <c r="AU311" s="14">
        <f t="shared" si="193"/>
        <v>3380</v>
      </c>
      <c r="AV311" s="14">
        <f t="shared" si="194"/>
        <v>0</v>
      </c>
      <c r="AW311" s="13">
        <f t="shared" si="195"/>
        <v>0</v>
      </c>
      <c r="AX311" s="13">
        <f t="shared" si="196"/>
        <v>0</v>
      </c>
      <c r="AY311" s="13">
        <f t="shared" si="205"/>
        <v>0</v>
      </c>
      <c r="BN311" s="13"/>
      <c r="BO311" s="19">
        <f t="shared" si="208"/>
        <v>50771</v>
      </c>
      <c r="BP311">
        <f t="shared" si="197"/>
        <v>25</v>
      </c>
      <c r="BQ311">
        <v>292</v>
      </c>
      <c r="BR311" s="16">
        <f t="shared" si="206"/>
        <v>0</v>
      </c>
      <c r="BS311" s="16">
        <f t="shared" si="198"/>
        <v>0</v>
      </c>
      <c r="BT311" s="14">
        <f t="shared" si="199"/>
        <v>0</v>
      </c>
      <c r="BU311" s="14">
        <f t="shared" si="207"/>
        <v>1.0011717677116394E-08</v>
      </c>
      <c r="BV311" s="13"/>
      <c r="BW311" s="19">
        <f t="shared" si="210"/>
        <v>50557</v>
      </c>
      <c r="BX311">
        <f t="shared" si="200"/>
        <v>25</v>
      </c>
      <c r="BY311">
        <v>292</v>
      </c>
      <c r="BZ311" s="16">
        <f t="shared" si="211"/>
        <v>0</v>
      </c>
      <c r="CA311" s="16">
        <f t="shared" si="201"/>
        <v>0</v>
      </c>
      <c r="CB311" s="14">
        <f t="shared" si="202"/>
        <v>0</v>
      </c>
      <c r="CC311" s="14">
        <f t="shared" si="209"/>
        <v>0</v>
      </c>
      <c r="CD311" s="13"/>
    </row>
    <row r="312" spans="36:82" ht="13.5">
      <c r="AJ312">
        <v>293</v>
      </c>
      <c r="AK312">
        <f t="shared" si="187"/>
        <v>25</v>
      </c>
      <c r="AL312">
        <f t="shared" si="188"/>
        <v>25</v>
      </c>
      <c r="AM312">
        <f t="shared" si="189"/>
        <v>24</v>
      </c>
      <c r="AN312" s="19">
        <f t="shared" si="203"/>
        <v>50802</v>
      </c>
      <c r="AO312" s="13">
        <f t="shared" si="204"/>
        <v>28</v>
      </c>
      <c r="AP312" s="15">
        <f t="shared" si="190"/>
        <v>0.09969088745321457</v>
      </c>
      <c r="AQ312">
        <f t="shared" si="191"/>
        <v>3349</v>
      </c>
      <c r="AR312">
        <f t="shared" si="212"/>
        <v>10</v>
      </c>
      <c r="AS312" s="20">
        <v>0.1</v>
      </c>
      <c r="AT312" s="14">
        <f t="shared" si="192"/>
        <v>33490</v>
      </c>
      <c r="AU312" s="14">
        <f t="shared" si="193"/>
        <v>3349</v>
      </c>
      <c r="AV312" s="14">
        <f t="shared" si="194"/>
        <v>0</v>
      </c>
      <c r="AW312" s="13">
        <f t="shared" si="195"/>
        <v>2625</v>
      </c>
      <c r="AX312" s="13">
        <f t="shared" si="196"/>
        <v>0</v>
      </c>
      <c r="AY312" s="13">
        <f t="shared" si="205"/>
        <v>0</v>
      </c>
      <c r="BN312" s="13"/>
      <c r="BO312" s="19">
        <f t="shared" si="208"/>
        <v>50802</v>
      </c>
      <c r="BP312">
        <f t="shared" si="197"/>
        <v>25</v>
      </c>
      <c r="BQ312">
        <v>293</v>
      </c>
      <c r="BR312" s="16">
        <f t="shared" si="206"/>
        <v>0</v>
      </c>
      <c r="BS312" s="16">
        <f t="shared" si="198"/>
        <v>0</v>
      </c>
      <c r="BT312" s="14">
        <f t="shared" si="199"/>
        <v>0</v>
      </c>
      <c r="BU312" s="14">
        <f t="shared" si="207"/>
        <v>1.0011717677116394E-08</v>
      </c>
      <c r="BV312" s="13"/>
      <c r="BW312" s="19">
        <f t="shared" si="210"/>
        <v>50587</v>
      </c>
      <c r="BX312">
        <f t="shared" si="200"/>
        <v>25</v>
      </c>
      <c r="BY312">
        <v>293</v>
      </c>
      <c r="BZ312" s="16">
        <f t="shared" si="211"/>
        <v>0</v>
      </c>
      <c r="CA312" s="16">
        <f t="shared" si="201"/>
        <v>0</v>
      </c>
      <c r="CB312" s="14">
        <f t="shared" si="202"/>
        <v>0</v>
      </c>
      <c r="CC312" s="14">
        <f t="shared" si="209"/>
        <v>0</v>
      </c>
      <c r="CD312" s="13"/>
    </row>
    <row r="313" spans="36:82" ht="13.5">
      <c r="AJ313">
        <v>294</v>
      </c>
      <c r="AK313">
        <f t="shared" si="187"/>
        <v>25</v>
      </c>
      <c r="AL313">
        <f t="shared" si="188"/>
        <v>25</v>
      </c>
      <c r="AM313">
        <f t="shared" si="189"/>
        <v>24</v>
      </c>
      <c r="AN313" s="19">
        <f t="shared" si="203"/>
        <v>50830</v>
      </c>
      <c r="AO313" s="13">
        <f t="shared" si="204"/>
        <v>31</v>
      </c>
      <c r="AP313" s="15">
        <f t="shared" si="190"/>
        <v>0.11733529231219061</v>
      </c>
      <c r="AQ313">
        <f t="shared" si="191"/>
        <v>4364</v>
      </c>
      <c r="AR313">
        <f t="shared" si="212"/>
        <v>10</v>
      </c>
      <c r="AS313" s="20">
        <v>0.1</v>
      </c>
      <c r="AT313" s="14">
        <f t="shared" si="192"/>
        <v>43640</v>
      </c>
      <c r="AU313" s="14">
        <f t="shared" si="193"/>
        <v>4364</v>
      </c>
      <c r="AV313" s="14">
        <f t="shared" si="194"/>
        <v>0</v>
      </c>
      <c r="AW313" s="13">
        <f t="shared" si="195"/>
        <v>0</v>
      </c>
      <c r="AX313" s="13">
        <f t="shared" si="196"/>
        <v>0</v>
      </c>
      <c r="AY313" s="13">
        <f t="shared" si="205"/>
        <v>0</v>
      </c>
      <c r="BN313" s="13"/>
      <c r="BO313" s="19">
        <f t="shared" si="208"/>
        <v>50830</v>
      </c>
      <c r="BP313">
        <f t="shared" si="197"/>
        <v>25</v>
      </c>
      <c r="BQ313">
        <v>294</v>
      </c>
      <c r="BR313" s="16">
        <f t="shared" si="206"/>
        <v>0</v>
      </c>
      <c r="BS313" s="16">
        <f t="shared" si="198"/>
        <v>0</v>
      </c>
      <c r="BT313" s="14">
        <f t="shared" si="199"/>
        <v>0</v>
      </c>
      <c r="BU313" s="14">
        <f t="shared" si="207"/>
        <v>1.0011717677116394E-08</v>
      </c>
      <c r="BV313" s="13"/>
      <c r="BW313" s="19">
        <f t="shared" si="210"/>
        <v>50618</v>
      </c>
      <c r="BX313">
        <f t="shared" si="200"/>
        <v>25</v>
      </c>
      <c r="BY313">
        <v>294</v>
      </c>
      <c r="BZ313" s="16">
        <f t="shared" si="211"/>
        <v>0</v>
      </c>
      <c r="CA313" s="16">
        <f t="shared" si="201"/>
        <v>0</v>
      </c>
      <c r="CB313" s="14">
        <f t="shared" si="202"/>
        <v>0</v>
      </c>
      <c r="CC313" s="14">
        <f t="shared" si="209"/>
        <v>0</v>
      </c>
      <c r="CD313" s="13"/>
    </row>
    <row r="314" spans="36:82" ht="13.5">
      <c r="AJ314">
        <v>295</v>
      </c>
      <c r="AK314">
        <f t="shared" si="187"/>
        <v>25</v>
      </c>
      <c r="AL314">
        <f t="shared" si="188"/>
        <v>25</v>
      </c>
      <c r="AM314">
        <f t="shared" si="189"/>
        <v>25</v>
      </c>
      <c r="AN314" s="19">
        <f t="shared" si="203"/>
        <v>50861</v>
      </c>
      <c r="AO314" s="13">
        <f t="shared" si="204"/>
        <v>30</v>
      </c>
      <c r="AP314" s="15">
        <f t="shared" si="190"/>
        <v>0.13586191741411544</v>
      </c>
      <c r="AQ314">
        <f t="shared" si="191"/>
        <v>4891</v>
      </c>
      <c r="AR314">
        <f t="shared" si="212"/>
        <v>10</v>
      </c>
      <c r="AS314" s="20">
        <v>0.1</v>
      </c>
      <c r="AT314" s="14">
        <f t="shared" si="192"/>
        <v>48910</v>
      </c>
      <c r="AU314" s="14">
        <f t="shared" si="193"/>
        <v>4891</v>
      </c>
      <c r="AV314" s="14">
        <f t="shared" si="194"/>
        <v>10500</v>
      </c>
      <c r="AW314" s="13">
        <f t="shared" si="195"/>
        <v>0</v>
      </c>
      <c r="AX314" s="13">
        <f t="shared" si="196"/>
        <v>0</v>
      </c>
      <c r="AY314" s="13">
        <f t="shared" si="205"/>
        <v>70000</v>
      </c>
      <c r="BN314" s="13"/>
      <c r="BO314" s="19">
        <f t="shared" si="208"/>
        <v>50861</v>
      </c>
      <c r="BP314">
        <f t="shared" si="197"/>
        <v>25</v>
      </c>
      <c r="BQ314">
        <v>295</v>
      </c>
      <c r="BR314" s="16">
        <f t="shared" si="206"/>
        <v>0</v>
      </c>
      <c r="BS314" s="16">
        <f t="shared" si="198"/>
        <v>0</v>
      </c>
      <c r="BT314" s="14">
        <f t="shared" si="199"/>
        <v>0</v>
      </c>
      <c r="BU314" s="14">
        <f t="shared" si="207"/>
        <v>1.0011717677116394E-08</v>
      </c>
      <c r="BV314" s="13"/>
      <c r="BW314" s="19">
        <f t="shared" si="210"/>
        <v>50649</v>
      </c>
      <c r="BX314">
        <f t="shared" si="200"/>
        <v>25</v>
      </c>
      <c r="BY314">
        <v>295</v>
      </c>
      <c r="BZ314" s="16">
        <f t="shared" si="211"/>
        <v>0</v>
      </c>
      <c r="CA314" s="16">
        <f t="shared" si="201"/>
        <v>0</v>
      </c>
      <c r="CB314" s="14">
        <f t="shared" si="202"/>
        <v>0</v>
      </c>
      <c r="CC314" s="14">
        <f t="shared" si="209"/>
        <v>0</v>
      </c>
      <c r="CD314" s="13"/>
    </row>
    <row r="315" spans="36:82" ht="13.5">
      <c r="AJ315">
        <v>296</v>
      </c>
      <c r="AK315">
        <f t="shared" si="187"/>
        <v>25</v>
      </c>
      <c r="AL315">
        <f t="shared" si="188"/>
        <v>25</v>
      </c>
      <c r="AM315">
        <f t="shared" si="189"/>
        <v>25</v>
      </c>
      <c r="AN315" s="19">
        <f t="shared" si="203"/>
        <v>50891</v>
      </c>
      <c r="AO315" s="13">
        <f t="shared" si="204"/>
        <v>31</v>
      </c>
      <c r="AP315" s="15">
        <f t="shared" si="190"/>
        <v>0.14468411984360344</v>
      </c>
      <c r="AQ315">
        <f t="shared" si="191"/>
        <v>5382</v>
      </c>
      <c r="AR315">
        <f t="shared" si="212"/>
        <v>10</v>
      </c>
      <c r="AS315" s="20">
        <v>0.1</v>
      </c>
      <c r="AT315" s="14">
        <f t="shared" si="192"/>
        <v>53820</v>
      </c>
      <c r="AU315" s="14">
        <f t="shared" si="193"/>
        <v>5382</v>
      </c>
      <c r="AV315" s="14">
        <f t="shared" si="194"/>
        <v>0</v>
      </c>
      <c r="AW315" s="13">
        <f t="shared" si="195"/>
        <v>0</v>
      </c>
      <c r="AX315" s="13">
        <f t="shared" si="196"/>
        <v>0</v>
      </c>
      <c r="AY315" s="13">
        <f t="shared" si="205"/>
        <v>0</v>
      </c>
      <c r="BN315" s="13"/>
      <c r="BO315" s="19">
        <f t="shared" si="208"/>
        <v>50891</v>
      </c>
      <c r="BP315">
        <f t="shared" si="197"/>
        <v>25</v>
      </c>
      <c r="BQ315">
        <v>296</v>
      </c>
      <c r="BR315" s="16">
        <f t="shared" si="206"/>
        <v>0</v>
      </c>
      <c r="BS315" s="16">
        <f t="shared" si="198"/>
        <v>0</v>
      </c>
      <c r="BT315" s="14">
        <f t="shared" si="199"/>
        <v>0</v>
      </c>
      <c r="BU315" s="14">
        <f t="shared" si="207"/>
        <v>1.0011717677116394E-08</v>
      </c>
      <c r="BV315" s="13"/>
      <c r="BW315" s="19">
        <f t="shared" si="210"/>
        <v>50679</v>
      </c>
      <c r="BX315">
        <f t="shared" si="200"/>
        <v>25</v>
      </c>
      <c r="BY315">
        <v>296</v>
      </c>
      <c r="BZ315" s="16">
        <f t="shared" si="211"/>
        <v>0</v>
      </c>
      <c r="CA315" s="16">
        <f t="shared" si="201"/>
        <v>0</v>
      </c>
      <c r="CB315" s="14">
        <f t="shared" si="202"/>
        <v>0</v>
      </c>
      <c r="CC315" s="14">
        <f t="shared" si="209"/>
        <v>0</v>
      </c>
      <c r="CD315" s="13"/>
    </row>
    <row r="316" spans="36:82" ht="13.5">
      <c r="AJ316">
        <v>297</v>
      </c>
      <c r="AK316">
        <f t="shared" si="187"/>
        <v>25</v>
      </c>
      <c r="AL316">
        <f t="shared" si="188"/>
        <v>25</v>
      </c>
      <c r="AM316">
        <f t="shared" si="189"/>
        <v>25</v>
      </c>
      <c r="AN316" s="19">
        <f t="shared" si="203"/>
        <v>50922</v>
      </c>
      <c r="AO316" s="13">
        <f t="shared" si="204"/>
        <v>30</v>
      </c>
      <c r="AP316" s="15">
        <f t="shared" si="190"/>
        <v>0.13586191741411544</v>
      </c>
      <c r="AQ316">
        <f t="shared" si="191"/>
        <v>4891</v>
      </c>
      <c r="AR316">
        <f t="shared" si="212"/>
        <v>10</v>
      </c>
      <c r="AS316" s="20">
        <v>0.1</v>
      </c>
      <c r="AT316" s="14">
        <f t="shared" si="192"/>
        <v>48910</v>
      </c>
      <c r="AU316" s="14">
        <f t="shared" si="193"/>
        <v>4891</v>
      </c>
      <c r="AV316" s="14">
        <f t="shared" si="194"/>
        <v>0</v>
      </c>
      <c r="AW316" s="13">
        <f t="shared" si="195"/>
        <v>0</v>
      </c>
      <c r="AX316" s="13">
        <f t="shared" si="196"/>
        <v>0</v>
      </c>
      <c r="AY316" s="13">
        <f t="shared" si="205"/>
        <v>0</v>
      </c>
      <c r="BN316" s="13"/>
      <c r="BO316" s="19">
        <f t="shared" si="208"/>
        <v>50922</v>
      </c>
      <c r="BP316">
        <f t="shared" si="197"/>
        <v>25</v>
      </c>
      <c r="BQ316">
        <v>297</v>
      </c>
      <c r="BR316" s="16">
        <f t="shared" si="206"/>
        <v>0</v>
      </c>
      <c r="BS316" s="16">
        <f t="shared" si="198"/>
        <v>0</v>
      </c>
      <c r="BT316" s="14">
        <f t="shared" si="199"/>
        <v>0</v>
      </c>
      <c r="BU316" s="14">
        <f t="shared" si="207"/>
        <v>1.0011717677116394E-08</v>
      </c>
      <c r="BV316" s="13"/>
      <c r="BW316" s="19">
        <f t="shared" si="210"/>
        <v>50710</v>
      </c>
      <c r="BX316">
        <f t="shared" si="200"/>
        <v>25</v>
      </c>
      <c r="BY316">
        <v>297</v>
      </c>
      <c r="BZ316" s="16">
        <f t="shared" si="211"/>
        <v>0</v>
      </c>
      <c r="CA316" s="16">
        <f t="shared" si="201"/>
        <v>0</v>
      </c>
      <c r="CB316" s="14">
        <f t="shared" si="202"/>
        <v>0</v>
      </c>
      <c r="CC316" s="14">
        <f t="shared" si="209"/>
        <v>0</v>
      </c>
      <c r="CD316" s="13"/>
    </row>
    <row r="317" spans="36:82" ht="13.5">
      <c r="AJ317">
        <v>298</v>
      </c>
      <c r="AK317">
        <f t="shared" si="187"/>
        <v>25</v>
      </c>
      <c r="AL317">
        <f t="shared" si="188"/>
        <v>25</v>
      </c>
      <c r="AM317">
        <f t="shared" si="189"/>
        <v>25</v>
      </c>
      <c r="AN317" s="19">
        <f t="shared" si="203"/>
        <v>50952</v>
      </c>
      <c r="AO317" s="13">
        <f t="shared" si="204"/>
        <v>31</v>
      </c>
      <c r="AP317" s="15">
        <f t="shared" si="190"/>
        <v>0.11733529231219061</v>
      </c>
      <c r="AQ317">
        <f t="shared" si="191"/>
        <v>4364</v>
      </c>
      <c r="AR317">
        <f t="shared" si="212"/>
        <v>10</v>
      </c>
      <c r="AS317" s="20">
        <v>0.1</v>
      </c>
      <c r="AT317" s="14">
        <f t="shared" si="192"/>
        <v>43640</v>
      </c>
      <c r="AU317" s="14">
        <f t="shared" si="193"/>
        <v>4364</v>
      </c>
      <c r="AV317" s="14">
        <f t="shared" si="194"/>
        <v>0</v>
      </c>
      <c r="AW317" s="13">
        <f t="shared" si="195"/>
        <v>2625</v>
      </c>
      <c r="AX317" s="13">
        <f t="shared" si="196"/>
        <v>0</v>
      </c>
      <c r="AY317" s="13">
        <f t="shared" si="205"/>
        <v>0</v>
      </c>
      <c r="BN317" s="13"/>
      <c r="BO317" s="19">
        <f t="shared" si="208"/>
        <v>50952</v>
      </c>
      <c r="BP317">
        <f t="shared" si="197"/>
        <v>25</v>
      </c>
      <c r="BQ317">
        <v>298</v>
      </c>
      <c r="BR317" s="16">
        <f t="shared" si="206"/>
        <v>0</v>
      </c>
      <c r="BS317" s="16">
        <f t="shared" si="198"/>
        <v>0</v>
      </c>
      <c r="BT317" s="14">
        <f t="shared" si="199"/>
        <v>0</v>
      </c>
      <c r="BU317" s="14">
        <f t="shared" si="207"/>
        <v>1.0011717677116394E-08</v>
      </c>
      <c r="BV317" s="13"/>
      <c r="BW317" s="19">
        <f t="shared" si="210"/>
        <v>50740</v>
      </c>
      <c r="BX317">
        <f t="shared" si="200"/>
        <v>25</v>
      </c>
      <c r="BY317">
        <v>298</v>
      </c>
      <c r="BZ317" s="16">
        <f t="shared" si="211"/>
        <v>0</v>
      </c>
      <c r="CA317" s="16">
        <f t="shared" si="201"/>
        <v>0</v>
      </c>
      <c r="CB317" s="14">
        <f t="shared" si="202"/>
        <v>0</v>
      </c>
      <c r="CC317" s="14">
        <f t="shared" si="209"/>
        <v>0</v>
      </c>
      <c r="CD317" s="13"/>
    </row>
    <row r="318" spans="36:82" ht="13.5">
      <c r="AJ318">
        <v>299</v>
      </c>
      <c r="AK318">
        <f t="shared" si="187"/>
        <v>25</v>
      </c>
      <c r="AL318">
        <f t="shared" si="188"/>
        <v>25</v>
      </c>
      <c r="AM318">
        <f t="shared" si="189"/>
        <v>25</v>
      </c>
      <c r="AN318" s="19">
        <f t="shared" si="203"/>
        <v>50983</v>
      </c>
      <c r="AO318" s="13">
        <f t="shared" si="204"/>
        <v>31</v>
      </c>
      <c r="AP318" s="15">
        <f t="shared" si="190"/>
        <v>0.12703971498462743</v>
      </c>
      <c r="AQ318">
        <f t="shared" si="191"/>
        <v>4725</v>
      </c>
      <c r="AR318">
        <f t="shared" si="212"/>
        <v>10</v>
      </c>
      <c r="AS318" s="20">
        <v>0.1</v>
      </c>
      <c r="AT318" s="14">
        <f t="shared" si="192"/>
        <v>47250</v>
      </c>
      <c r="AU318" s="14">
        <f t="shared" si="193"/>
        <v>4725</v>
      </c>
      <c r="AV318" s="14">
        <f t="shared" si="194"/>
        <v>0</v>
      </c>
      <c r="AW318" s="13">
        <f t="shared" si="195"/>
        <v>0</v>
      </c>
      <c r="AX318" s="13">
        <f t="shared" si="196"/>
        <v>0</v>
      </c>
      <c r="AY318" s="13">
        <f t="shared" si="205"/>
        <v>0</v>
      </c>
      <c r="BN318" s="13"/>
      <c r="BO318" s="19">
        <f t="shared" si="208"/>
        <v>50983</v>
      </c>
      <c r="BP318">
        <f t="shared" si="197"/>
        <v>25</v>
      </c>
      <c r="BQ318">
        <v>299</v>
      </c>
      <c r="BR318" s="16">
        <f t="shared" si="206"/>
        <v>0</v>
      </c>
      <c r="BS318" s="16">
        <f t="shared" si="198"/>
        <v>0</v>
      </c>
      <c r="BT318" s="14">
        <f t="shared" si="199"/>
        <v>0</v>
      </c>
      <c r="BU318" s="14">
        <f t="shared" si="207"/>
        <v>1.0011717677116394E-08</v>
      </c>
      <c r="BV318" s="13"/>
      <c r="BW318" s="19">
        <f t="shared" si="210"/>
        <v>50771</v>
      </c>
      <c r="BX318">
        <f t="shared" si="200"/>
        <v>25</v>
      </c>
      <c r="BY318">
        <v>299</v>
      </c>
      <c r="BZ318" s="16">
        <f t="shared" si="211"/>
        <v>0</v>
      </c>
      <c r="CA318" s="16">
        <f t="shared" si="201"/>
        <v>0</v>
      </c>
      <c r="CB318" s="14">
        <f t="shared" si="202"/>
        <v>0</v>
      </c>
      <c r="CC318" s="14">
        <f t="shared" si="209"/>
        <v>0</v>
      </c>
      <c r="CD318" s="13"/>
    </row>
    <row r="319" spans="36:82" ht="13.5">
      <c r="AJ319">
        <v>300</v>
      </c>
      <c r="AK319">
        <f t="shared" si="187"/>
        <v>25</v>
      </c>
      <c r="AL319">
        <f t="shared" si="188"/>
        <v>25</v>
      </c>
      <c r="AM319">
        <f t="shared" si="189"/>
        <v>25</v>
      </c>
      <c r="AN319" s="19">
        <f t="shared" si="203"/>
        <v>51014</v>
      </c>
      <c r="AO319" s="13">
        <f t="shared" si="204"/>
        <v>30</v>
      </c>
      <c r="AP319" s="15">
        <f t="shared" si="190"/>
        <v>0.11733529231219061</v>
      </c>
      <c r="AQ319">
        <f t="shared" si="191"/>
        <v>4224</v>
      </c>
      <c r="AR319">
        <f t="shared" si="212"/>
        <v>10</v>
      </c>
      <c r="AS319" s="20">
        <v>0.1</v>
      </c>
      <c r="AT319" s="14">
        <f t="shared" si="192"/>
        <v>42240</v>
      </c>
      <c r="AU319" s="14">
        <f t="shared" si="193"/>
        <v>4224</v>
      </c>
      <c r="AV319" s="14">
        <f t="shared" si="194"/>
        <v>0</v>
      </c>
      <c r="AW319" s="13">
        <f t="shared" si="195"/>
        <v>2625</v>
      </c>
      <c r="AX319" s="13">
        <f t="shared" si="196"/>
        <v>0</v>
      </c>
      <c r="AY319" s="13">
        <f t="shared" si="205"/>
        <v>0</v>
      </c>
      <c r="BN319" s="13"/>
      <c r="BO319" s="19">
        <f t="shared" si="208"/>
        <v>51014</v>
      </c>
      <c r="BP319">
        <f t="shared" si="197"/>
        <v>25</v>
      </c>
      <c r="BQ319">
        <v>300</v>
      </c>
      <c r="BR319" s="16">
        <f t="shared" si="206"/>
        <v>0</v>
      </c>
      <c r="BS319" s="16">
        <f t="shared" si="198"/>
        <v>0</v>
      </c>
      <c r="BT319" s="14">
        <f t="shared" si="199"/>
        <v>0</v>
      </c>
      <c r="BU319" s="14">
        <f t="shared" si="207"/>
        <v>1.0011717677116394E-08</v>
      </c>
      <c r="BV319" s="13"/>
      <c r="BW319" s="19">
        <f t="shared" si="210"/>
        <v>50802</v>
      </c>
      <c r="BX319">
        <f t="shared" si="200"/>
        <v>25</v>
      </c>
      <c r="BY319">
        <v>300</v>
      </c>
      <c r="BZ319" s="16">
        <f t="shared" si="211"/>
        <v>0</v>
      </c>
      <c r="CA319" s="16">
        <f t="shared" si="201"/>
        <v>0</v>
      </c>
      <c r="CB319" s="14">
        <f t="shared" si="202"/>
        <v>0</v>
      </c>
      <c r="CC319" s="14">
        <f t="shared" si="209"/>
        <v>0</v>
      </c>
      <c r="CD319" s="13"/>
    </row>
    <row r="320" spans="36:82" ht="13.5">
      <c r="AJ320">
        <v>301</v>
      </c>
      <c r="AK320">
        <f t="shared" si="187"/>
        <v>26</v>
      </c>
      <c r="AL320">
        <f t="shared" si="188"/>
        <v>26</v>
      </c>
      <c r="AM320">
        <f t="shared" si="189"/>
        <v>25</v>
      </c>
      <c r="AN320" s="19">
        <f t="shared" si="203"/>
        <v>51044</v>
      </c>
      <c r="AO320" s="13">
        <f t="shared" si="204"/>
        <v>31</v>
      </c>
      <c r="AP320" s="15">
        <f t="shared" si="190"/>
        <v>0.10797052443328908</v>
      </c>
      <c r="AQ320">
        <f t="shared" si="191"/>
        <v>4016</v>
      </c>
      <c r="AR320">
        <f t="shared" si="212"/>
        <v>10</v>
      </c>
      <c r="AS320" s="20">
        <v>0.1</v>
      </c>
      <c r="AT320" s="14">
        <f t="shared" si="192"/>
        <v>40160</v>
      </c>
      <c r="AU320" s="14">
        <f t="shared" si="193"/>
        <v>4016</v>
      </c>
      <c r="AV320" s="14">
        <f t="shared" si="194"/>
        <v>0</v>
      </c>
      <c r="AW320" s="13">
        <f t="shared" si="195"/>
        <v>0</v>
      </c>
      <c r="AX320" s="13">
        <f t="shared" si="196"/>
        <v>0</v>
      </c>
      <c r="AY320" s="13">
        <f t="shared" si="205"/>
        <v>0</v>
      </c>
      <c r="BN320" s="13"/>
      <c r="BO320" s="19">
        <f t="shared" si="208"/>
        <v>51044</v>
      </c>
      <c r="BP320">
        <f t="shared" si="197"/>
        <v>26</v>
      </c>
      <c r="BQ320">
        <v>301</v>
      </c>
      <c r="BR320" s="16">
        <f t="shared" si="206"/>
        <v>0</v>
      </c>
      <c r="BS320" s="16">
        <f t="shared" si="198"/>
        <v>0</v>
      </c>
      <c r="BT320" s="14">
        <f t="shared" si="199"/>
        <v>0</v>
      </c>
      <c r="BU320" s="14">
        <f t="shared" si="207"/>
        <v>1.0011717677116394E-08</v>
      </c>
      <c r="BV320" s="13"/>
      <c r="BW320" s="19">
        <f t="shared" si="210"/>
        <v>50830</v>
      </c>
      <c r="BX320">
        <f t="shared" si="200"/>
        <v>26</v>
      </c>
      <c r="BY320">
        <v>301</v>
      </c>
      <c r="BZ320" s="16">
        <f t="shared" si="211"/>
        <v>0</v>
      </c>
      <c r="CA320" s="16">
        <f t="shared" si="201"/>
        <v>0</v>
      </c>
      <c r="CB320" s="14">
        <f t="shared" si="202"/>
        <v>0</v>
      </c>
      <c r="CC320" s="14">
        <f t="shared" si="209"/>
        <v>0</v>
      </c>
      <c r="CD320" s="13"/>
    </row>
    <row r="321" spans="36:82" ht="13.5">
      <c r="AJ321">
        <v>302</v>
      </c>
      <c r="AK321">
        <f t="shared" si="187"/>
        <v>26</v>
      </c>
      <c r="AL321">
        <f t="shared" si="188"/>
        <v>26</v>
      </c>
      <c r="AM321">
        <f t="shared" si="189"/>
        <v>25</v>
      </c>
      <c r="AN321" s="19">
        <f t="shared" si="203"/>
        <v>51075</v>
      </c>
      <c r="AO321" s="13">
        <f t="shared" si="204"/>
        <v>30</v>
      </c>
      <c r="AP321" s="15">
        <f t="shared" si="190"/>
        <v>0.0991924330159485</v>
      </c>
      <c r="AQ321">
        <f t="shared" si="191"/>
        <v>3570</v>
      </c>
      <c r="AR321">
        <f t="shared" si="212"/>
        <v>10</v>
      </c>
      <c r="AS321" s="20">
        <v>0.1</v>
      </c>
      <c r="AT321" s="14">
        <f t="shared" si="192"/>
        <v>35700</v>
      </c>
      <c r="AU321" s="14">
        <f t="shared" si="193"/>
        <v>3570</v>
      </c>
      <c r="AV321" s="14">
        <f t="shared" si="194"/>
        <v>0</v>
      </c>
      <c r="AW321" s="13">
        <f t="shared" si="195"/>
        <v>0</v>
      </c>
      <c r="AX321" s="13">
        <f t="shared" si="196"/>
        <v>3500</v>
      </c>
      <c r="AY321" s="13">
        <f t="shared" si="205"/>
        <v>0</v>
      </c>
      <c r="BN321" s="13"/>
      <c r="BO321" s="19">
        <f t="shared" si="208"/>
        <v>51075</v>
      </c>
      <c r="BP321">
        <f t="shared" si="197"/>
        <v>26</v>
      </c>
      <c r="BQ321">
        <v>302</v>
      </c>
      <c r="BR321" s="16">
        <f t="shared" si="206"/>
        <v>0</v>
      </c>
      <c r="BS321" s="16">
        <f t="shared" si="198"/>
        <v>0</v>
      </c>
      <c r="BT321" s="14">
        <f t="shared" si="199"/>
        <v>0</v>
      </c>
      <c r="BU321" s="14">
        <f t="shared" si="207"/>
        <v>1.0011717677116394E-08</v>
      </c>
      <c r="BV321" s="13"/>
      <c r="BW321" s="19">
        <f t="shared" si="210"/>
        <v>50861</v>
      </c>
      <c r="BX321">
        <f t="shared" si="200"/>
        <v>26</v>
      </c>
      <c r="BY321">
        <v>302</v>
      </c>
      <c r="BZ321" s="16">
        <f t="shared" si="211"/>
        <v>0</v>
      </c>
      <c r="CA321" s="16">
        <f t="shared" si="201"/>
        <v>0</v>
      </c>
      <c r="CB321" s="14">
        <f t="shared" si="202"/>
        <v>0</v>
      </c>
      <c r="CC321" s="14">
        <f t="shared" si="209"/>
        <v>0</v>
      </c>
      <c r="CD321" s="13"/>
    </row>
    <row r="322" spans="36:82" ht="13.5">
      <c r="AJ322">
        <v>303</v>
      </c>
      <c r="AK322">
        <f t="shared" si="187"/>
        <v>26</v>
      </c>
      <c r="AL322">
        <f t="shared" si="188"/>
        <v>26</v>
      </c>
      <c r="AM322">
        <f t="shared" si="189"/>
        <v>25</v>
      </c>
      <c r="AN322" s="19">
        <f t="shared" si="203"/>
        <v>51105</v>
      </c>
      <c r="AO322" s="13">
        <f t="shared" si="204"/>
        <v>31</v>
      </c>
      <c r="AP322" s="15">
        <f t="shared" si="190"/>
        <v>0.0807584410395333</v>
      </c>
      <c r="AQ322">
        <f t="shared" si="191"/>
        <v>3004</v>
      </c>
      <c r="AR322">
        <f t="shared" si="212"/>
        <v>10</v>
      </c>
      <c r="AS322" s="20">
        <v>0.1</v>
      </c>
      <c r="AT322" s="14">
        <f t="shared" si="192"/>
        <v>30040</v>
      </c>
      <c r="AU322" s="14">
        <f t="shared" si="193"/>
        <v>3004</v>
      </c>
      <c r="AV322" s="14">
        <f t="shared" si="194"/>
        <v>0</v>
      </c>
      <c r="AW322" s="13">
        <f t="shared" si="195"/>
        <v>2625</v>
      </c>
      <c r="AX322" s="13">
        <f t="shared" si="196"/>
        <v>0</v>
      </c>
      <c r="AY322" s="13">
        <f t="shared" si="205"/>
        <v>0</v>
      </c>
      <c r="BN322" s="13"/>
      <c r="BO322" s="19">
        <f t="shared" si="208"/>
        <v>51105</v>
      </c>
      <c r="BP322">
        <f t="shared" si="197"/>
        <v>26</v>
      </c>
      <c r="BQ322">
        <v>303</v>
      </c>
      <c r="BR322" s="16">
        <f t="shared" si="206"/>
        <v>0</v>
      </c>
      <c r="BS322" s="16">
        <f t="shared" si="198"/>
        <v>0</v>
      </c>
      <c r="BT322" s="14">
        <f t="shared" si="199"/>
        <v>0</v>
      </c>
      <c r="BU322" s="14">
        <f t="shared" si="207"/>
        <v>1.0011717677116394E-08</v>
      </c>
      <c r="BV322" s="13"/>
      <c r="BW322" s="19">
        <f t="shared" si="210"/>
        <v>50891</v>
      </c>
      <c r="BX322">
        <f t="shared" si="200"/>
        <v>26</v>
      </c>
      <c r="BY322">
        <v>303</v>
      </c>
      <c r="BZ322" s="16">
        <f t="shared" si="211"/>
        <v>0</v>
      </c>
      <c r="CA322" s="16">
        <f t="shared" si="201"/>
        <v>0</v>
      </c>
      <c r="CB322" s="14">
        <f t="shared" si="202"/>
        <v>0</v>
      </c>
      <c r="CC322" s="14">
        <f t="shared" si="209"/>
        <v>0</v>
      </c>
      <c r="CD322" s="13"/>
    </row>
    <row r="323" spans="36:82" ht="13.5">
      <c r="AJ323">
        <v>304</v>
      </c>
      <c r="AK323">
        <f t="shared" si="187"/>
        <v>26</v>
      </c>
      <c r="AL323">
        <f t="shared" si="188"/>
        <v>26</v>
      </c>
      <c r="AM323">
        <f t="shared" si="189"/>
        <v>25</v>
      </c>
      <c r="AN323" s="19">
        <f t="shared" si="203"/>
        <v>51136</v>
      </c>
      <c r="AO323" s="13">
        <f t="shared" si="204"/>
        <v>31</v>
      </c>
      <c r="AP323" s="15">
        <f t="shared" si="190"/>
        <v>0.09041434159860794</v>
      </c>
      <c r="AQ323">
        <f t="shared" si="191"/>
        <v>3363</v>
      </c>
      <c r="AR323">
        <f t="shared" si="212"/>
        <v>10</v>
      </c>
      <c r="AS323" s="20">
        <v>0.1</v>
      </c>
      <c r="AT323" s="14">
        <f t="shared" si="192"/>
        <v>33630</v>
      </c>
      <c r="AU323" s="14">
        <f t="shared" si="193"/>
        <v>3363</v>
      </c>
      <c r="AV323" s="14">
        <f t="shared" si="194"/>
        <v>0</v>
      </c>
      <c r="AW323" s="13">
        <f t="shared" si="195"/>
        <v>0</v>
      </c>
      <c r="AX323" s="13">
        <f t="shared" si="196"/>
        <v>0</v>
      </c>
      <c r="AY323" s="13">
        <f t="shared" si="205"/>
        <v>0</v>
      </c>
      <c r="BN323" s="13"/>
      <c r="BO323" s="19">
        <f t="shared" si="208"/>
        <v>51136</v>
      </c>
      <c r="BP323">
        <f t="shared" si="197"/>
        <v>26</v>
      </c>
      <c r="BQ323">
        <v>304</v>
      </c>
      <c r="BR323" s="16">
        <f t="shared" si="206"/>
        <v>0</v>
      </c>
      <c r="BS323" s="16">
        <f t="shared" si="198"/>
        <v>0</v>
      </c>
      <c r="BT323" s="14">
        <f t="shared" si="199"/>
        <v>0</v>
      </c>
      <c r="BU323" s="14">
        <f t="shared" si="207"/>
        <v>1.0011717677116394E-08</v>
      </c>
      <c r="BV323" s="13"/>
      <c r="BW323" s="19">
        <f t="shared" si="210"/>
        <v>50922</v>
      </c>
      <c r="BX323">
        <f t="shared" si="200"/>
        <v>26</v>
      </c>
      <c r="BY323">
        <v>304</v>
      </c>
      <c r="BZ323" s="16">
        <f t="shared" si="211"/>
        <v>0</v>
      </c>
      <c r="CA323" s="16">
        <f t="shared" si="201"/>
        <v>0</v>
      </c>
      <c r="CB323" s="14">
        <f t="shared" si="202"/>
        <v>0</v>
      </c>
      <c r="CC323" s="14">
        <f t="shared" si="209"/>
        <v>0</v>
      </c>
      <c r="CD323" s="13"/>
    </row>
    <row r="324" spans="36:82" ht="13.5">
      <c r="AJ324">
        <v>305</v>
      </c>
      <c r="AK324">
        <f t="shared" si="187"/>
        <v>26</v>
      </c>
      <c r="AL324">
        <f t="shared" si="188"/>
        <v>26</v>
      </c>
      <c r="AM324">
        <f t="shared" si="189"/>
        <v>25</v>
      </c>
      <c r="AN324" s="19">
        <f t="shared" si="203"/>
        <v>51167</v>
      </c>
      <c r="AO324" s="13">
        <f t="shared" si="204"/>
        <v>29</v>
      </c>
      <c r="AP324" s="15">
        <f t="shared" si="190"/>
        <v>0.0991924330159485</v>
      </c>
      <c r="AQ324">
        <f t="shared" si="191"/>
        <v>3451</v>
      </c>
      <c r="AR324">
        <f aca="true" t="shared" si="213" ref="AR324:AR342">$F$11</f>
        <v>10</v>
      </c>
      <c r="AS324" s="20">
        <v>0.1</v>
      </c>
      <c r="AT324" s="14">
        <f t="shared" si="192"/>
        <v>34510</v>
      </c>
      <c r="AU324" s="14">
        <f t="shared" si="193"/>
        <v>3451</v>
      </c>
      <c r="AV324" s="14">
        <f t="shared" si="194"/>
        <v>0</v>
      </c>
      <c r="AW324" s="13">
        <f t="shared" si="195"/>
        <v>2625</v>
      </c>
      <c r="AX324" s="13">
        <f t="shared" si="196"/>
        <v>0</v>
      </c>
      <c r="AY324" s="13">
        <f t="shared" si="205"/>
        <v>0</v>
      </c>
      <c r="BN324" s="13"/>
      <c r="BO324" s="19">
        <f t="shared" si="208"/>
        <v>51167</v>
      </c>
      <c r="BP324">
        <f t="shared" si="197"/>
        <v>26</v>
      </c>
      <c r="BQ324">
        <v>305</v>
      </c>
      <c r="BR324" s="16">
        <f t="shared" si="206"/>
        <v>0</v>
      </c>
      <c r="BS324" s="16">
        <f t="shared" si="198"/>
        <v>0</v>
      </c>
      <c r="BT324" s="14">
        <f t="shared" si="199"/>
        <v>0</v>
      </c>
      <c r="BU324" s="14">
        <f t="shared" si="207"/>
        <v>1.0011717677116394E-08</v>
      </c>
      <c r="BV324" s="13"/>
      <c r="BW324" s="19">
        <f t="shared" si="210"/>
        <v>50952</v>
      </c>
      <c r="BX324">
        <f t="shared" si="200"/>
        <v>26</v>
      </c>
      <c r="BY324">
        <v>305</v>
      </c>
      <c r="BZ324" s="16">
        <f t="shared" si="211"/>
        <v>0</v>
      </c>
      <c r="CA324" s="16">
        <f t="shared" si="201"/>
        <v>0</v>
      </c>
      <c r="CB324" s="14">
        <f t="shared" si="202"/>
        <v>0</v>
      </c>
      <c r="CC324" s="14">
        <f t="shared" si="209"/>
        <v>0</v>
      </c>
      <c r="CD324" s="13"/>
    </row>
    <row r="325" spans="36:82" ht="13.5">
      <c r="AJ325">
        <v>306</v>
      </c>
      <c r="AK325">
        <f t="shared" si="187"/>
        <v>26</v>
      </c>
      <c r="AL325">
        <f t="shared" si="188"/>
        <v>26</v>
      </c>
      <c r="AM325">
        <f t="shared" si="189"/>
        <v>25</v>
      </c>
      <c r="AN325" s="19">
        <f t="shared" si="203"/>
        <v>51196</v>
      </c>
      <c r="AO325" s="13">
        <f t="shared" si="204"/>
        <v>31</v>
      </c>
      <c r="AP325" s="15">
        <f t="shared" si="190"/>
        <v>0.11674861585062966</v>
      </c>
      <c r="AQ325">
        <f t="shared" si="191"/>
        <v>4343</v>
      </c>
      <c r="AR325">
        <f t="shared" si="213"/>
        <v>10</v>
      </c>
      <c r="AS325" s="20">
        <v>0.1</v>
      </c>
      <c r="AT325" s="14">
        <f t="shared" si="192"/>
        <v>43430</v>
      </c>
      <c r="AU325" s="14">
        <f t="shared" si="193"/>
        <v>4343</v>
      </c>
      <c r="AV325" s="14">
        <f t="shared" si="194"/>
        <v>0</v>
      </c>
      <c r="AW325" s="13">
        <f t="shared" si="195"/>
        <v>0</v>
      </c>
      <c r="AX325" s="13">
        <f t="shared" si="196"/>
        <v>0</v>
      </c>
      <c r="AY325" s="13">
        <f t="shared" si="205"/>
        <v>0</v>
      </c>
      <c r="BN325" s="13"/>
      <c r="BO325" s="19">
        <f t="shared" si="208"/>
        <v>51196</v>
      </c>
      <c r="BP325">
        <f t="shared" si="197"/>
        <v>26</v>
      </c>
      <c r="BQ325">
        <v>306</v>
      </c>
      <c r="BR325" s="16">
        <f t="shared" si="206"/>
        <v>0</v>
      </c>
      <c r="BS325" s="16">
        <f t="shared" si="198"/>
        <v>0</v>
      </c>
      <c r="BT325" s="14">
        <f t="shared" si="199"/>
        <v>0</v>
      </c>
      <c r="BU325" s="14">
        <f t="shared" si="207"/>
        <v>1.0011717677116394E-08</v>
      </c>
      <c r="BV325" s="13"/>
      <c r="BW325" s="19">
        <f t="shared" si="210"/>
        <v>50983</v>
      </c>
      <c r="BX325">
        <f t="shared" si="200"/>
        <v>26</v>
      </c>
      <c r="BY325">
        <v>306</v>
      </c>
      <c r="BZ325" s="16">
        <f t="shared" si="211"/>
        <v>0</v>
      </c>
      <c r="CA325" s="16">
        <f t="shared" si="201"/>
        <v>0</v>
      </c>
      <c r="CB325" s="14">
        <f t="shared" si="202"/>
        <v>0</v>
      </c>
      <c r="CC325" s="14">
        <f t="shared" si="209"/>
        <v>0</v>
      </c>
      <c r="CD325" s="13"/>
    </row>
    <row r="326" spans="36:82" ht="13.5">
      <c r="AJ326">
        <v>307</v>
      </c>
      <c r="AK326">
        <f t="shared" si="187"/>
        <v>26</v>
      </c>
      <c r="AL326">
        <f t="shared" si="188"/>
        <v>26</v>
      </c>
      <c r="AM326">
        <f t="shared" si="189"/>
        <v>26</v>
      </c>
      <c r="AN326" s="19">
        <f t="shared" si="203"/>
        <v>51227</v>
      </c>
      <c r="AO326" s="13">
        <f t="shared" si="204"/>
        <v>30</v>
      </c>
      <c r="AP326" s="15">
        <f t="shared" si="190"/>
        <v>0.13518260782704486</v>
      </c>
      <c r="AQ326">
        <f t="shared" si="191"/>
        <v>4866</v>
      </c>
      <c r="AR326">
        <f t="shared" si="213"/>
        <v>10</v>
      </c>
      <c r="AS326" s="20">
        <v>0.1</v>
      </c>
      <c r="AT326" s="14">
        <f t="shared" si="192"/>
        <v>48660</v>
      </c>
      <c r="AU326" s="14">
        <f t="shared" si="193"/>
        <v>4866</v>
      </c>
      <c r="AV326" s="14">
        <f t="shared" si="194"/>
        <v>10500</v>
      </c>
      <c r="AW326" s="13">
        <f t="shared" si="195"/>
        <v>0</v>
      </c>
      <c r="AX326" s="13">
        <f t="shared" si="196"/>
        <v>0</v>
      </c>
      <c r="AY326" s="13">
        <f t="shared" si="205"/>
        <v>70000</v>
      </c>
      <c r="BN326" s="13"/>
      <c r="BO326" s="19">
        <f t="shared" si="208"/>
        <v>51227</v>
      </c>
      <c r="BP326">
        <f t="shared" si="197"/>
        <v>26</v>
      </c>
      <c r="BQ326">
        <v>307</v>
      </c>
      <c r="BR326" s="16">
        <f t="shared" si="206"/>
        <v>0</v>
      </c>
      <c r="BS326" s="16">
        <f t="shared" si="198"/>
        <v>0</v>
      </c>
      <c r="BT326" s="14">
        <f t="shared" si="199"/>
        <v>0</v>
      </c>
      <c r="BU326" s="14">
        <f t="shared" si="207"/>
        <v>1.0011717677116394E-08</v>
      </c>
      <c r="BV326" s="13"/>
      <c r="BW326" s="19">
        <f t="shared" si="210"/>
        <v>51014</v>
      </c>
      <c r="BX326">
        <f t="shared" si="200"/>
        <v>26</v>
      </c>
      <c r="BY326">
        <v>307</v>
      </c>
      <c r="BZ326" s="16">
        <f t="shared" si="211"/>
        <v>0</v>
      </c>
      <c r="CA326" s="16">
        <f t="shared" si="201"/>
        <v>0</v>
      </c>
      <c r="CB326" s="14">
        <f t="shared" si="202"/>
        <v>0</v>
      </c>
      <c r="CC326" s="14">
        <f t="shared" si="209"/>
        <v>0</v>
      </c>
      <c r="CD326" s="13"/>
    </row>
    <row r="327" spans="36:82" ht="13.5">
      <c r="AJ327">
        <v>308</v>
      </c>
      <c r="AK327">
        <f t="shared" si="187"/>
        <v>26</v>
      </c>
      <c r="AL327">
        <f t="shared" si="188"/>
        <v>26</v>
      </c>
      <c r="AM327">
        <f t="shared" si="189"/>
        <v>26</v>
      </c>
      <c r="AN327" s="19">
        <f t="shared" si="203"/>
        <v>51257</v>
      </c>
      <c r="AO327" s="13">
        <f t="shared" si="204"/>
        <v>31</v>
      </c>
      <c r="AP327" s="15">
        <f t="shared" si="190"/>
        <v>0.14396069924438543</v>
      </c>
      <c r="AQ327">
        <f t="shared" si="191"/>
        <v>5355</v>
      </c>
      <c r="AR327">
        <f t="shared" si="213"/>
        <v>10</v>
      </c>
      <c r="AS327" s="20">
        <v>0.1</v>
      </c>
      <c r="AT327" s="14">
        <f t="shared" si="192"/>
        <v>53550</v>
      </c>
      <c r="AU327" s="14">
        <f t="shared" si="193"/>
        <v>5355</v>
      </c>
      <c r="AV327" s="14">
        <f t="shared" si="194"/>
        <v>0</v>
      </c>
      <c r="AW327" s="13">
        <f t="shared" si="195"/>
        <v>0</v>
      </c>
      <c r="AX327" s="13">
        <f t="shared" si="196"/>
        <v>0</v>
      </c>
      <c r="AY327" s="13">
        <f t="shared" si="205"/>
        <v>0</v>
      </c>
      <c r="BN327" s="13"/>
      <c r="BO327" s="19">
        <f t="shared" si="208"/>
        <v>51257</v>
      </c>
      <c r="BP327">
        <f t="shared" si="197"/>
        <v>26</v>
      </c>
      <c r="BQ327">
        <v>308</v>
      </c>
      <c r="BR327" s="16">
        <f t="shared" si="206"/>
        <v>0</v>
      </c>
      <c r="BS327" s="16">
        <f t="shared" si="198"/>
        <v>0</v>
      </c>
      <c r="BT327" s="14">
        <f t="shared" si="199"/>
        <v>0</v>
      </c>
      <c r="BU327" s="14">
        <f t="shared" si="207"/>
        <v>1.0011717677116394E-08</v>
      </c>
      <c r="BV327" s="13"/>
      <c r="BW327" s="19">
        <f t="shared" si="210"/>
        <v>51044</v>
      </c>
      <c r="BX327">
        <f t="shared" si="200"/>
        <v>26</v>
      </c>
      <c r="BY327">
        <v>308</v>
      </c>
      <c r="BZ327" s="16">
        <f t="shared" si="211"/>
        <v>0</v>
      </c>
      <c r="CA327" s="16">
        <f t="shared" si="201"/>
        <v>0</v>
      </c>
      <c r="CB327" s="14">
        <f t="shared" si="202"/>
        <v>0</v>
      </c>
      <c r="CC327" s="14">
        <f t="shared" si="209"/>
        <v>0</v>
      </c>
      <c r="CD327" s="13"/>
    </row>
    <row r="328" spans="36:82" ht="13.5">
      <c r="AJ328">
        <v>309</v>
      </c>
      <c r="AK328">
        <f t="shared" si="187"/>
        <v>26</v>
      </c>
      <c r="AL328">
        <f t="shared" si="188"/>
        <v>26</v>
      </c>
      <c r="AM328">
        <f t="shared" si="189"/>
        <v>26</v>
      </c>
      <c r="AN328" s="19">
        <f t="shared" si="203"/>
        <v>51288</v>
      </c>
      <c r="AO328" s="13">
        <f t="shared" si="204"/>
        <v>30</v>
      </c>
      <c r="AP328" s="15">
        <f t="shared" si="190"/>
        <v>0.13518260782704486</v>
      </c>
      <c r="AQ328">
        <f t="shared" si="191"/>
        <v>4866</v>
      </c>
      <c r="AR328">
        <f t="shared" si="213"/>
        <v>10</v>
      </c>
      <c r="AS328" s="20">
        <v>0.1</v>
      </c>
      <c r="AT328" s="14">
        <f t="shared" si="192"/>
        <v>48660</v>
      </c>
      <c r="AU328" s="14">
        <f t="shared" si="193"/>
        <v>4866</v>
      </c>
      <c r="AV328" s="14">
        <f t="shared" si="194"/>
        <v>0</v>
      </c>
      <c r="AW328" s="13">
        <f t="shared" si="195"/>
        <v>0</v>
      </c>
      <c r="AX328" s="13">
        <f t="shared" si="196"/>
        <v>0</v>
      </c>
      <c r="AY328" s="13">
        <f t="shared" si="205"/>
        <v>0</v>
      </c>
      <c r="BN328" s="13"/>
      <c r="BO328" s="19">
        <f t="shared" si="208"/>
        <v>51288</v>
      </c>
      <c r="BP328">
        <f t="shared" si="197"/>
        <v>26</v>
      </c>
      <c r="BQ328">
        <v>309</v>
      </c>
      <c r="BR328" s="16">
        <f t="shared" si="206"/>
        <v>0</v>
      </c>
      <c r="BS328" s="16">
        <f t="shared" si="198"/>
        <v>0</v>
      </c>
      <c r="BT328" s="14">
        <f t="shared" si="199"/>
        <v>0</v>
      </c>
      <c r="BU328" s="14">
        <f t="shared" si="207"/>
        <v>1.0011717677116394E-08</v>
      </c>
      <c r="BV328" s="13"/>
      <c r="BW328" s="19">
        <f t="shared" si="210"/>
        <v>51075</v>
      </c>
      <c r="BX328">
        <f t="shared" si="200"/>
        <v>26</v>
      </c>
      <c r="BY328">
        <v>309</v>
      </c>
      <c r="BZ328" s="16">
        <f t="shared" si="211"/>
        <v>0</v>
      </c>
      <c r="CA328" s="16">
        <f t="shared" si="201"/>
        <v>0</v>
      </c>
      <c r="CB328" s="14">
        <f t="shared" si="202"/>
        <v>0</v>
      </c>
      <c r="CC328" s="14">
        <f t="shared" si="209"/>
        <v>0</v>
      </c>
      <c r="CD328" s="13"/>
    </row>
    <row r="329" spans="36:82" ht="13.5">
      <c r="AJ329">
        <v>310</v>
      </c>
      <c r="AK329">
        <f t="shared" si="187"/>
        <v>26</v>
      </c>
      <c r="AL329">
        <f t="shared" si="188"/>
        <v>26</v>
      </c>
      <c r="AM329">
        <f t="shared" si="189"/>
        <v>26</v>
      </c>
      <c r="AN329" s="19">
        <f t="shared" si="203"/>
        <v>51318</v>
      </c>
      <c r="AO329" s="13">
        <f t="shared" si="204"/>
        <v>31</v>
      </c>
      <c r="AP329" s="15">
        <f t="shared" si="190"/>
        <v>0.11674861585062966</v>
      </c>
      <c r="AQ329">
        <f t="shared" si="191"/>
        <v>4343</v>
      </c>
      <c r="AR329">
        <f t="shared" si="213"/>
        <v>10</v>
      </c>
      <c r="AS329" s="20">
        <v>0.1</v>
      </c>
      <c r="AT329" s="14">
        <f t="shared" si="192"/>
        <v>43430</v>
      </c>
      <c r="AU329" s="14">
        <f t="shared" si="193"/>
        <v>4343</v>
      </c>
      <c r="AV329" s="14">
        <f t="shared" si="194"/>
        <v>0</v>
      </c>
      <c r="AW329" s="13">
        <f t="shared" si="195"/>
        <v>2625</v>
      </c>
      <c r="AX329" s="13">
        <f t="shared" si="196"/>
        <v>0</v>
      </c>
      <c r="AY329" s="13">
        <f t="shared" si="205"/>
        <v>0</v>
      </c>
      <c r="BN329" s="13"/>
      <c r="BO329" s="19">
        <f t="shared" si="208"/>
        <v>51318</v>
      </c>
      <c r="BP329">
        <f t="shared" si="197"/>
        <v>26</v>
      </c>
      <c r="BQ329">
        <v>310</v>
      </c>
      <c r="BR329" s="16">
        <f t="shared" si="206"/>
        <v>0</v>
      </c>
      <c r="BS329" s="16">
        <f t="shared" si="198"/>
        <v>0</v>
      </c>
      <c r="BT329" s="14">
        <f t="shared" si="199"/>
        <v>0</v>
      </c>
      <c r="BU329" s="14">
        <f t="shared" si="207"/>
        <v>1.0011717677116394E-08</v>
      </c>
      <c r="BV329" s="13"/>
      <c r="BW329" s="19">
        <f t="shared" si="210"/>
        <v>51105</v>
      </c>
      <c r="BX329">
        <f t="shared" si="200"/>
        <v>26</v>
      </c>
      <c r="BY329">
        <v>310</v>
      </c>
      <c r="BZ329" s="16">
        <f t="shared" si="211"/>
        <v>0</v>
      </c>
      <c r="CA329" s="16">
        <f t="shared" si="201"/>
        <v>0</v>
      </c>
      <c r="CB329" s="14">
        <f t="shared" si="202"/>
        <v>0</v>
      </c>
      <c r="CC329" s="14">
        <f t="shared" si="209"/>
        <v>0</v>
      </c>
      <c r="CD329" s="13"/>
    </row>
    <row r="330" spans="36:82" ht="13.5">
      <c r="AJ330">
        <v>311</v>
      </c>
      <c r="AK330">
        <f t="shared" si="187"/>
        <v>26</v>
      </c>
      <c r="AL330">
        <f t="shared" si="188"/>
        <v>26</v>
      </c>
      <c r="AM330">
        <f t="shared" si="189"/>
        <v>26</v>
      </c>
      <c r="AN330" s="19">
        <f t="shared" si="203"/>
        <v>51349</v>
      </c>
      <c r="AO330" s="13">
        <f t="shared" si="204"/>
        <v>31</v>
      </c>
      <c r="AP330" s="15">
        <f t="shared" si="190"/>
        <v>0.1264045164097043</v>
      </c>
      <c r="AQ330">
        <f t="shared" si="191"/>
        <v>4702</v>
      </c>
      <c r="AR330">
        <f t="shared" si="213"/>
        <v>10</v>
      </c>
      <c r="AS330" s="20">
        <v>0.1</v>
      </c>
      <c r="AT330" s="14">
        <f t="shared" si="192"/>
        <v>47020</v>
      </c>
      <c r="AU330" s="14">
        <f t="shared" si="193"/>
        <v>4702</v>
      </c>
      <c r="AV330" s="14">
        <f t="shared" si="194"/>
        <v>0</v>
      </c>
      <c r="AW330" s="13">
        <f t="shared" si="195"/>
        <v>0</v>
      </c>
      <c r="AX330" s="13">
        <f t="shared" si="196"/>
        <v>0</v>
      </c>
      <c r="AY330" s="13">
        <f t="shared" si="205"/>
        <v>0</v>
      </c>
      <c r="BN330" s="13"/>
      <c r="BO330" s="19">
        <f t="shared" si="208"/>
        <v>51349</v>
      </c>
      <c r="BP330">
        <f t="shared" si="197"/>
        <v>26</v>
      </c>
      <c r="BQ330">
        <v>311</v>
      </c>
      <c r="BR330" s="16">
        <f t="shared" si="206"/>
        <v>0</v>
      </c>
      <c r="BS330" s="16">
        <f t="shared" si="198"/>
        <v>0</v>
      </c>
      <c r="BT330" s="14">
        <f t="shared" si="199"/>
        <v>0</v>
      </c>
      <c r="BU330" s="14">
        <f t="shared" si="207"/>
        <v>1.0011717677116394E-08</v>
      </c>
      <c r="BV330" s="13"/>
      <c r="BW330" s="19">
        <f t="shared" si="210"/>
        <v>51136</v>
      </c>
      <c r="BX330">
        <f t="shared" si="200"/>
        <v>26</v>
      </c>
      <c r="BY330">
        <v>311</v>
      </c>
      <c r="BZ330" s="16">
        <f t="shared" si="211"/>
        <v>0</v>
      </c>
      <c r="CA330" s="16">
        <f t="shared" si="201"/>
        <v>0</v>
      </c>
      <c r="CB330" s="14">
        <f t="shared" si="202"/>
        <v>0</v>
      </c>
      <c r="CC330" s="14">
        <f t="shared" si="209"/>
        <v>0</v>
      </c>
      <c r="CD330" s="13"/>
    </row>
    <row r="331" spans="36:82" ht="13.5">
      <c r="AJ331">
        <v>312</v>
      </c>
      <c r="AK331">
        <f t="shared" si="187"/>
        <v>26</v>
      </c>
      <c r="AL331">
        <f t="shared" si="188"/>
        <v>26</v>
      </c>
      <c r="AM331">
        <f t="shared" si="189"/>
        <v>26</v>
      </c>
      <c r="AN331" s="19">
        <f t="shared" si="203"/>
        <v>51380</v>
      </c>
      <c r="AO331" s="13">
        <f t="shared" si="204"/>
        <v>30</v>
      </c>
      <c r="AP331" s="15">
        <f t="shared" si="190"/>
        <v>0.11674861585062966</v>
      </c>
      <c r="AQ331">
        <f t="shared" si="191"/>
        <v>4202</v>
      </c>
      <c r="AR331">
        <f t="shared" si="213"/>
        <v>10</v>
      </c>
      <c r="AS331" s="20">
        <v>0.1</v>
      </c>
      <c r="AT331" s="14">
        <f t="shared" si="192"/>
        <v>42020</v>
      </c>
      <c r="AU331" s="14">
        <f t="shared" si="193"/>
        <v>4202</v>
      </c>
      <c r="AV331" s="14">
        <f t="shared" si="194"/>
        <v>0</v>
      </c>
      <c r="AW331" s="13">
        <f t="shared" si="195"/>
        <v>2625</v>
      </c>
      <c r="AX331" s="13">
        <f t="shared" si="196"/>
        <v>0</v>
      </c>
      <c r="AY331" s="13">
        <f t="shared" si="205"/>
        <v>0</v>
      </c>
      <c r="BN331" s="13"/>
      <c r="BO331" s="19">
        <f t="shared" si="208"/>
        <v>51380</v>
      </c>
      <c r="BP331">
        <f t="shared" si="197"/>
        <v>26</v>
      </c>
      <c r="BQ331">
        <v>312</v>
      </c>
      <c r="BR331" s="16">
        <f t="shared" si="206"/>
        <v>0</v>
      </c>
      <c r="BS331" s="16">
        <f t="shared" si="198"/>
        <v>0</v>
      </c>
      <c r="BT331" s="14">
        <f t="shared" si="199"/>
        <v>0</v>
      </c>
      <c r="BU331" s="14">
        <f t="shared" si="207"/>
        <v>1.0011717677116394E-08</v>
      </c>
      <c r="BV331" s="13"/>
      <c r="BW331" s="19">
        <f t="shared" si="210"/>
        <v>51167</v>
      </c>
      <c r="BX331">
        <f t="shared" si="200"/>
        <v>26</v>
      </c>
      <c r="BY331">
        <v>312</v>
      </c>
      <c r="BZ331" s="16">
        <f t="shared" si="211"/>
        <v>0</v>
      </c>
      <c r="CA331" s="16">
        <f t="shared" si="201"/>
        <v>0</v>
      </c>
      <c r="CB331" s="14">
        <f t="shared" si="202"/>
        <v>0</v>
      </c>
      <c r="CC331" s="14">
        <f t="shared" si="209"/>
        <v>0</v>
      </c>
      <c r="CD331" s="13"/>
    </row>
    <row r="332" spans="36:82" ht="13.5">
      <c r="AJ332">
        <v>313</v>
      </c>
      <c r="AK332">
        <f t="shared" si="187"/>
        <v>27</v>
      </c>
      <c r="AL332">
        <f t="shared" si="188"/>
        <v>27</v>
      </c>
      <c r="AM332">
        <f t="shared" si="189"/>
        <v>26</v>
      </c>
      <c r="AN332" s="19">
        <f t="shared" si="203"/>
        <v>51410</v>
      </c>
      <c r="AO332" s="13">
        <f t="shared" si="204"/>
        <v>31</v>
      </c>
      <c r="AP332" s="15">
        <f t="shared" si="190"/>
        <v>0.10743067181112263</v>
      </c>
      <c r="AQ332">
        <f t="shared" si="191"/>
        <v>3996</v>
      </c>
      <c r="AR332">
        <f t="shared" si="213"/>
        <v>10</v>
      </c>
      <c r="AS332" s="20">
        <v>0.1</v>
      </c>
      <c r="AT332" s="14">
        <f t="shared" si="192"/>
        <v>39960</v>
      </c>
      <c r="AU332" s="14">
        <f t="shared" si="193"/>
        <v>3996</v>
      </c>
      <c r="AV332" s="14">
        <f t="shared" si="194"/>
        <v>0</v>
      </c>
      <c r="AW332" s="13">
        <f t="shared" si="195"/>
        <v>0</v>
      </c>
      <c r="AX332" s="13">
        <f t="shared" si="196"/>
        <v>0</v>
      </c>
      <c r="AY332" s="13">
        <f t="shared" si="205"/>
        <v>0</v>
      </c>
      <c r="BN332" s="13"/>
      <c r="BO332" s="19">
        <f t="shared" si="208"/>
        <v>51410</v>
      </c>
      <c r="BP332">
        <f t="shared" si="197"/>
        <v>27</v>
      </c>
      <c r="BQ332">
        <v>313</v>
      </c>
      <c r="BR332" s="16">
        <f t="shared" si="206"/>
        <v>0</v>
      </c>
      <c r="BS332" s="16">
        <f t="shared" si="198"/>
        <v>0</v>
      </c>
      <c r="BT332" s="14">
        <f t="shared" si="199"/>
        <v>0</v>
      </c>
      <c r="BU332" s="14">
        <f t="shared" si="207"/>
        <v>1.0011717677116394E-08</v>
      </c>
      <c r="BV332" s="13"/>
      <c r="BW332" s="19">
        <f t="shared" si="210"/>
        <v>51196</v>
      </c>
      <c r="BX332">
        <f t="shared" si="200"/>
        <v>27</v>
      </c>
      <c r="BY332">
        <v>313</v>
      </c>
      <c r="BZ332" s="16">
        <f t="shared" si="211"/>
        <v>0</v>
      </c>
      <c r="CA332" s="16">
        <f t="shared" si="201"/>
        <v>0</v>
      </c>
      <c r="CB332" s="14">
        <f t="shared" si="202"/>
        <v>0</v>
      </c>
      <c r="CC332" s="14">
        <f t="shared" si="209"/>
        <v>0</v>
      </c>
      <c r="CD332" s="13"/>
    </row>
    <row r="333" spans="36:82" ht="13.5">
      <c r="AJ333">
        <v>314</v>
      </c>
      <c r="AK333">
        <f t="shared" si="187"/>
        <v>27</v>
      </c>
      <c r="AL333">
        <f t="shared" si="188"/>
        <v>27</v>
      </c>
      <c r="AM333">
        <f t="shared" si="189"/>
        <v>26</v>
      </c>
      <c r="AN333" s="19">
        <f t="shared" si="203"/>
        <v>51441</v>
      </c>
      <c r="AO333" s="13">
        <f t="shared" si="204"/>
        <v>30</v>
      </c>
      <c r="AP333" s="15">
        <f t="shared" si="190"/>
        <v>0.09869647085086876</v>
      </c>
      <c r="AQ333">
        <f t="shared" si="191"/>
        <v>3553</v>
      </c>
      <c r="AR333">
        <f t="shared" si="213"/>
        <v>10</v>
      </c>
      <c r="AS333" s="20">
        <v>0.1</v>
      </c>
      <c r="AT333" s="14">
        <f t="shared" si="192"/>
        <v>35530</v>
      </c>
      <c r="AU333" s="14">
        <f t="shared" si="193"/>
        <v>3553</v>
      </c>
      <c r="AV333" s="14">
        <f t="shared" si="194"/>
        <v>0</v>
      </c>
      <c r="AW333" s="13">
        <f t="shared" si="195"/>
        <v>0</v>
      </c>
      <c r="AX333" s="13">
        <f t="shared" si="196"/>
        <v>3500</v>
      </c>
      <c r="AY333" s="13">
        <f t="shared" si="205"/>
        <v>0</v>
      </c>
      <c r="BN333" s="13"/>
      <c r="BO333" s="19">
        <f t="shared" si="208"/>
        <v>51441</v>
      </c>
      <c r="BP333">
        <f t="shared" si="197"/>
        <v>27</v>
      </c>
      <c r="BQ333">
        <v>314</v>
      </c>
      <c r="BR333" s="16">
        <f t="shared" si="206"/>
        <v>0</v>
      </c>
      <c r="BS333" s="16">
        <f t="shared" si="198"/>
        <v>0</v>
      </c>
      <c r="BT333" s="14">
        <f t="shared" si="199"/>
        <v>0</v>
      </c>
      <c r="BU333" s="14">
        <f t="shared" si="207"/>
        <v>1.0011717677116394E-08</v>
      </c>
      <c r="BV333" s="13"/>
      <c r="BW333" s="19">
        <f t="shared" si="210"/>
        <v>51227</v>
      </c>
      <c r="BX333">
        <f t="shared" si="200"/>
        <v>27</v>
      </c>
      <c r="BY333">
        <v>314</v>
      </c>
      <c r="BZ333" s="16">
        <f t="shared" si="211"/>
        <v>0</v>
      </c>
      <c r="CA333" s="16">
        <f t="shared" si="201"/>
        <v>0</v>
      </c>
      <c r="CB333" s="14">
        <f t="shared" si="202"/>
        <v>0</v>
      </c>
      <c r="CC333" s="14">
        <f t="shared" si="209"/>
        <v>0</v>
      </c>
      <c r="CD333" s="13"/>
    </row>
    <row r="334" spans="36:82" ht="13.5">
      <c r="AJ334">
        <v>315</v>
      </c>
      <c r="AK334">
        <f t="shared" si="187"/>
        <v>27</v>
      </c>
      <c r="AL334">
        <f t="shared" si="188"/>
        <v>27</v>
      </c>
      <c r="AM334">
        <f t="shared" si="189"/>
        <v>26</v>
      </c>
      <c r="AN334" s="19">
        <f t="shared" si="203"/>
        <v>51471</v>
      </c>
      <c r="AO334" s="13">
        <f t="shared" si="204"/>
        <v>31</v>
      </c>
      <c r="AP334" s="15">
        <f t="shared" si="190"/>
        <v>0.08035464883433562</v>
      </c>
      <c r="AQ334">
        <f t="shared" si="191"/>
        <v>2989</v>
      </c>
      <c r="AR334">
        <f t="shared" si="213"/>
        <v>10</v>
      </c>
      <c r="AS334" s="20">
        <v>0.1</v>
      </c>
      <c r="AT334" s="14">
        <f t="shared" si="192"/>
        <v>29890</v>
      </c>
      <c r="AU334" s="14">
        <f t="shared" si="193"/>
        <v>2989</v>
      </c>
      <c r="AV334" s="14">
        <f t="shared" si="194"/>
        <v>0</v>
      </c>
      <c r="AW334" s="13">
        <f t="shared" si="195"/>
        <v>2625</v>
      </c>
      <c r="AX334" s="13">
        <f t="shared" si="196"/>
        <v>0</v>
      </c>
      <c r="AY334" s="13">
        <f t="shared" si="205"/>
        <v>0</v>
      </c>
      <c r="BN334" s="13"/>
      <c r="BO334" s="19">
        <f t="shared" si="208"/>
        <v>51471</v>
      </c>
      <c r="BP334">
        <f t="shared" si="197"/>
        <v>27</v>
      </c>
      <c r="BQ334">
        <v>315</v>
      </c>
      <c r="BR334" s="16">
        <f t="shared" si="206"/>
        <v>0</v>
      </c>
      <c r="BS334" s="16">
        <f t="shared" si="198"/>
        <v>0</v>
      </c>
      <c r="BT334" s="14">
        <f t="shared" si="199"/>
        <v>0</v>
      </c>
      <c r="BU334" s="14">
        <f t="shared" si="207"/>
        <v>1.0011717677116394E-08</v>
      </c>
      <c r="BV334" s="13"/>
      <c r="BW334" s="19">
        <f t="shared" si="210"/>
        <v>51257</v>
      </c>
      <c r="BX334">
        <f t="shared" si="200"/>
        <v>27</v>
      </c>
      <c r="BY334">
        <v>315</v>
      </c>
      <c r="BZ334" s="16">
        <f t="shared" si="211"/>
        <v>0</v>
      </c>
      <c r="CA334" s="16">
        <f t="shared" si="201"/>
        <v>0</v>
      </c>
      <c r="CB334" s="14">
        <f t="shared" si="202"/>
        <v>0</v>
      </c>
      <c r="CC334" s="14">
        <f t="shared" si="209"/>
        <v>0</v>
      </c>
      <c r="CD334" s="13"/>
    </row>
    <row r="335" spans="36:82" ht="13.5">
      <c r="AJ335">
        <v>316</v>
      </c>
      <c r="AK335">
        <f t="shared" si="187"/>
        <v>27</v>
      </c>
      <c r="AL335">
        <f t="shared" si="188"/>
        <v>27</v>
      </c>
      <c r="AM335">
        <f t="shared" si="189"/>
        <v>26</v>
      </c>
      <c r="AN335" s="19">
        <f t="shared" si="203"/>
        <v>51502</v>
      </c>
      <c r="AO335" s="13">
        <f t="shared" si="204"/>
        <v>31</v>
      </c>
      <c r="AP335" s="15">
        <f t="shared" si="190"/>
        <v>0.08996226989061488</v>
      </c>
      <c r="AQ335">
        <f t="shared" si="191"/>
        <v>3346</v>
      </c>
      <c r="AR335">
        <f t="shared" si="213"/>
        <v>10</v>
      </c>
      <c r="AS335" s="20">
        <v>0.1</v>
      </c>
      <c r="AT335" s="14">
        <f t="shared" si="192"/>
        <v>33460</v>
      </c>
      <c r="AU335" s="14">
        <f t="shared" si="193"/>
        <v>3346</v>
      </c>
      <c r="AV335" s="14">
        <f t="shared" si="194"/>
        <v>0</v>
      </c>
      <c r="AW335" s="13">
        <f t="shared" si="195"/>
        <v>0</v>
      </c>
      <c r="AX335" s="13">
        <f t="shared" si="196"/>
        <v>0</v>
      </c>
      <c r="AY335" s="13">
        <f t="shared" si="205"/>
        <v>0</v>
      </c>
      <c r="BN335" s="13"/>
      <c r="BO335" s="19">
        <f t="shared" si="208"/>
        <v>51502</v>
      </c>
      <c r="BP335">
        <f t="shared" si="197"/>
        <v>27</v>
      </c>
      <c r="BQ335">
        <v>316</v>
      </c>
      <c r="BR335" s="16">
        <f t="shared" si="206"/>
        <v>0</v>
      </c>
      <c r="BS335" s="16">
        <f t="shared" si="198"/>
        <v>0</v>
      </c>
      <c r="BT335" s="14">
        <f t="shared" si="199"/>
        <v>0</v>
      </c>
      <c r="BU335" s="14">
        <f t="shared" si="207"/>
        <v>1.0011717677116394E-08</v>
      </c>
      <c r="BV335" s="13"/>
      <c r="BW335" s="19">
        <f t="shared" si="210"/>
        <v>51288</v>
      </c>
      <c r="BX335">
        <f t="shared" si="200"/>
        <v>27</v>
      </c>
      <c r="BY335">
        <v>316</v>
      </c>
      <c r="BZ335" s="16">
        <f t="shared" si="211"/>
        <v>0</v>
      </c>
      <c r="CA335" s="16">
        <f t="shared" si="201"/>
        <v>0</v>
      </c>
      <c r="CB335" s="14">
        <f t="shared" si="202"/>
        <v>0</v>
      </c>
      <c r="CC335" s="14">
        <f t="shared" si="209"/>
        <v>0</v>
      </c>
      <c r="CD335" s="13"/>
    </row>
    <row r="336" spans="36:82" ht="13.5">
      <c r="AJ336">
        <v>317</v>
      </c>
      <c r="AK336">
        <f t="shared" si="187"/>
        <v>27</v>
      </c>
      <c r="AL336">
        <f t="shared" si="188"/>
        <v>27</v>
      </c>
      <c r="AM336">
        <f t="shared" si="189"/>
        <v>26</v>
      </c>
      <c r="AN336" s="19">
        <f t="shared" si="203"/>
        <v>51533</v>
      </c>
      <c r="AO336" s="13">
        <f t="shared" si="204"/>
        <v>28</v>
      </c>
      <c r="AP336" s="15">
        <f t="shared" si="190"/>
        <v>0.09869647085086876</v>
      </c>
      <c r="AQ336">
        <f t="shared" si="191"/>
        <v>3316</v>
      </c>
      <c r="AR336">
        <f t="shared" si="213"/>
        <v>10</v>
      </c>
      <c r="AS336" s="20">
        <v>0.1</v>
      </c>
      <c r="AT336" s="14">
        <f t="shared" si="192"/>
        <v>33160</v>
      </c>
      <c r="AU336" s="14">
        <f t="shared" si="193"/>
        <v>3316</v>
      </c>
      <c r="AV336" s="14">
        <f t="shared" si="194"/>
        <v>0</v>
      </c>
      <c r="AW336" s="13">
        <f t="shared" si="195"/>
        <v>2625</v>
      </c>
      <c r="AX336" s="13">
        <f t="shared" si="196"/>
        <v>0</v>
      </c>
      <c r="AY336" s="13">
        <f t="shared" si="205"/>
        <v>0</v>
      </c>
      <c r="BN336" s="13"/>
      <c r="BO336" s="19">
        <f t="shared" si="208"/>
        <v>51533</v>
      </c>
      <c r="BP336">
        <f t="shared" si="197"/>
        <v>27</v>
      </c>
      <c r="BQ336">
        <v>317</v>
      </c>
      <c r="BR336" s="16">
        <f t="shared" si="206"/>
        <v>0</v>
      </c>
      <c r="BS336" s="16">
        <f t="shared" si="198"/>
        <v>0</v>
      </c>
      <c r="BT336" s="14">
        <f t="shared" si="199"/>
        <v>0</v>
      </c>
      <c r="BU336" s="14">
        <f t="shared" si="207"/>
        <v>1.0011717677116394E-08</v>
      </c>
      <c r="BV336" s="13"/>
      <c r="BW336" s="19">
        <f t="shared" si="210"/>
        <v>51318</v>
      </c>
      <c r="BX336">
        <f t="shared" si="200"/>
        <v>27</v>
      </c>
      <c r="BY336">
        <v>317</v>
      </c>
      <c r="BZ336" s="16">
        <f t="shared" si="211"/>
        <v>0</v>
      </c>
      <c r="CA336" s="16">
        <f t="shared" si="201"/>
        <v>0</v>
      </c>
      <c r="CB336" s="14">
        <f t="shared" si="202"/>
        <v>0</v>
      </c>
      <c r="CC336" s="14">
        <f t="shared" si="209"/>
        <v>0</v>
      </c>
      <c r="CD336" s="13"/>
    </row>
    <row r="337" spans="36:82" ht="13.5">
      <c r="AJ337">
        <v>318</v>
      </c>
      <c r="AK337">
        <f t="shared" si="187"/>
        <v>27</v>
      </c>
      <c r="AL337">
        <f t="shared" si="188"/>
        <v>27</v>
      </c>
      <c r="AM337">
        <f t="shared" si="189"/>
        <v>26</v>
      </c>
      <c r="AN337" s="19">
        <f t="shared" si="203"/>
        <v>51561</v>
      </c>
      <c r="AO337" s="13">
        <f t="shared" si="204"/>
        <v>31</v>
      </c>
      <c r="AP337" s="15">
        <f t="shared" si="190"/>
        <v>0.1161648727713765</v>
      </c>
      <c r="AQ337">
        <f t="shared" si="191"/>
        <v>4321</v>
      </c>
      <c r="AR337">
        <f t="shared" si="213"/>
        <v>10</v>
      </c>
      <c r="AS337" s="20">
        <v>0.1</v>
      </c>
      <c r="AT337" s="14">
        <f t="shared" si="192"/>
        <v>43210</v>
      </c>
      <c r="AU337" s="14">
        <f t="shared" si="193"/>
        <v>4321</v>
      </c>
      <c r="AV337" s="14">
        <f t="shared" si="194"/>
        <v>0</v>
      </c>
      <c r="AW337" s="13">
        <f t="shared" si="195"/>
        <v>0</v>
      </c>
      <c r="AX337" s="13">
        <f t="shared" si="196"/>
        <v>0</v>
      </c>
      <c r="AY337" s="13">
        <f t="shared" si="205"/>
        <v>0</v>
      </c>
      <c r="BN337" s="13"/>
      <c r="BO337" s="19">
        <f t="shared" si="208"/>
        <v>51561</v>
      </c>
      <c r="BP337">
        <f t="shared" si="197"/>
        <v>27</v>
      </c>
      <c r="BQ337">
        <v>318</v>
      </c>
      <c r="BR337" s="16">
        <f t="shared" si="206"/>
        <v>0</v>
      </c>
      <c r="BS337" s="16">
        <f t="shared" si="198"/>
        <v>0</v>
      </c>
      <c r="BT337" s="14">
        <f t="shared" si="199"/>
        <v>0</v>
      </c>
      <c r="BU337" s="14">
        <f t="shared" si="207"/>
        <v>1.0011717677116394E-08</v>
      </c>
      <c r="BV337" s="13"/>
      <c r="BW337" s="19">
        <f t="shared" si="210"/>
        <v>51349</v>
      </c>
      <c r="BX337">
        <f t="shared" si="200"/>
        <v>27</v>
      </c>
      <c r="BY337">
        <v>318</v>
      </c>
      <c r="BZ337" s="16">
        <f t="shared" si="211"/>
        <v>0</v>
      </c>
      <c r="CA337" s="16">
        <f t="shared" si="201"/>
        <v>0</v>
      </c>
      <c r="CB337" s="14">
        <f t="shared" si="202"/>
        <v>0</v>
      </c>
      <c r="CC337" s="14">
        <f t="shared" si="209"/>
        <v>0</v>
      </c>
      <c r="CD337" s="13"/>
    </row>
    <row r="338" spans="36:82" ht="13.5">
      <c r="AJ338">
        <v>319</v>
      </c>
      <c r="AK338">
        <f t="shared" si="187"/>
        <v>27</v>
      </c>
      <c r="AL338">
        <f t="shared" si="188"/>
        <v>27</v>
      </c>
      <c r="AM338">
        <f t="shared" si="189"/>
        <v>27</v>
      </c>
      <c r="AN338" s="19">
        <f t="shared" si="203"/>
        <v>51592</v>
      </c>
      <c r="AO338" s="13">
        <f t="shared" si="204"/>
        <v>30</v>
      </c>
      <c r="AP338" s="15">
        <f t="shared" si="190"/>
        <v>0.13450669478790964</v>
      </c>
      <c r="AQ338">
        <f t="shared" si="191"/>
        <v>4842</v>
      </c>
      <c r="AR338">
        <f t="shared" si="213"/>
        <v>10</v>
      </c>
      <c r="AS338" s="20">
        <v>0.1</v>
      </c>
      <c r="AT338" s="14">
        <f t="shared" si="192"/>
        <v>48420</v>
      </c>
      <c r="AU338" s="14">
        <f t="shared" si="193"/>
        <v>4842</v>
      </c>
      <c r="AV338" s="14">
        <f t="shared" si="194"/>
        <v>10500</v>
      </c>
      <c r="AW338" s="13">
        <f t="shared" si="195"/>
        <v>0</v>
      </c>
      <c r="AX338" s="13">
        <f t="shared" si="196"/>
        <v>0</v>
      </c>
      <c r="AY338" s="13">
        <f t="shared" si="205"/>
        <v>70000</v>
      </c>
      <c r="BN338" s="13"/>
      <c r="BO338" s="19">
        <f t="shared" si="208"/>
        <v>51592</v>
      </c>
      <c r="BP338">
        <f t="shared" si="197"/>
        <v>27</v>
      </c>
      <c r="BQ338">
        <v>319</v>
      </c>
      <c r="BR338" s="16">
        <f t="shared" si="206"/>
        <v>0</v>
      </c>
      <c r="BS338" s="16">
        <f t="shared" si="198"/>
        <v>0</v>
      </c>
      <c r="BT338" s="14">
        <f t="shared" si="199"/>
        <v>0</v>
      </c>
      <c r="BU338" s="14">
        <f t="shared" si="207"/>
        <v>1.0011717677116394E-08</v>
      </c>
      <c r="BV338" s="13"/>
      <c r="BW338" s="19">
        <f t="shared" si="210"/>
        <v>51380</v>
      </c>
      <c r="BX338">
        <f t="shared" si="200"/>
        <v>27</v>
      </c>
      <c r="BY338">
        <v>319</v>
      </c>
      <c r="BZ338" s="16">
        <f t="shared" si="211"/>
        <v>0</v>
      </c>
      <c r="CA338" s="16">
        <f t="shared" si="201"/>
        <v>0</v>
      </c>
      <c r="CB338" s="14">
        <f t="shared" si="202"/>
        <v>0</v>
      </c>
      <c r="CC338" s="14">
        <f t="shared" si="209"/>
        <v>0</v>
      </c>
      <c r="CD338" s="13"/>
    </row>
    <row r="339" spans="36:82" ht="13.5">
      <c r="AJ339">
        <v>320</v>
      </c>
      <c r="AK339">
        <f t="shared" si="187"/>
        <v>27</v>
      </c>
      <c r="AL339">
        <f t="shared" si="188"/>
        <v>27</v>
      </c>
      <c r="AM339">
        <f t="shared" si="189"/>
        <v>27</v>
      </c>
      <c r="AN339" s="19">
        <f t="shared" si="203"/>
        <v>51622</v>
      </c>
      <c r="AO339" s="13">
        <f t="shared" si="204"/>
        <v>31</v>
      </c>
      <c r="AP339" s="15">
        <f t="shared" si="190"/>
        <v>0.14324089574816348</v>
      </c>
      <c r="AQ339">
        <f t="shared" si="191"/>
        <v>5328</v>
      </c>
      <c r="AR339">
        <f t="shared" si="213"/>
        <v>10</v>
      </c>
      <c r="AS339" s="20">
        <v>0.1</v>
      </c>
      <c r="AT339" s="14">
        <f t="shared" si="192"/>
        <v>53280</v>
      </c>
      <c r="AU339" s="14">
        <f t="shared" si="193"/>
        <v>5328</v>
      </c>
      <c r="AV339" s="14">
        <f t="shared" si="194"/>
        <v>0</v>
      </c>
      <c r="AW339" s="13">
        <f t="shared" si="195"/>
        <v>0</v>
      </c>
      <c r="AX339" s="13">
        <f t="shared" si="196"/>
        <v>0</v>
      </c>
      <c r="AY339" s="13">
        <f t="shared" si="205"/>
        <v>0</v>
      </c>
      <c r="BN339" s="13"/>
      <c r="BO339" s="19">
        <f t="shared" si="208"/>
        <v>51622</v>
      </c>
      <c r="BP339">
        <f t="shared" si="197"/>
        <v>27</v>
      </c>
      <c r="BQ339">
        <v>320</v>
      </c>
      <c r="BR339" s="16">
        <f t="shared" si="206"/>
        <v>0</v>
      </c>
      <c r="BS339" s="16">
        <f t="shared" si="198"/>
        <v>0</v>
      </c>
      <c r="BT339" s="14">
        <f t="shared" si="199"/>
        <v>0</v>
      </c>
      <c r="BU339" s="14">
        <f t="shared" si="207"/>
        <v>1.0011717677116394E-08</v>
      </c>
      <c r="BV339" s="13"/>
      <c r="BW339" s="19">
        <f t="shared" si="210"/>
        <v>51410</v>
      </c>
      <c r="BX339">
        <f t="shared" si="200"/>
        <v>27</v>
      </c>
      <c r="BY339">
        <v>320</v>
      </c>
      <c r="BZ339" s="16">
        <f t="shared" si="211"/>
        <v>0</v>
      </c>
      <c r="CA339" s="16">
        <f t="shared" si="201"/>
        <v>0</v>
      </c>
      <c r="CB339" s="14">
        <f t="shared" si="202"/>
        <v>0</v>
      </c>
      <c r="CC339" s="14">
        <f t="shared" si="209"/>
        <v>0</v>
      </c>
      <c r="CD339" s="13"/>
    </row>
    <row r="340" spans="36:82" ht="13.5">
      <c r="AJ340">
        <v>321</v>
      </c>
      <c r="AK340">
        <f aca="true" t="shared" si="214" ref="AK340:AK403">INT((AJ340-1)/12)+1</f>
        <v>27</v>
      </c>
      <c r="AL340">
        <f aca="true" t="shared" si="215" ref="AL340:AL403">INT((AJ340+12-$F$6-1)/12)+1</f>
        <v>27</v>
      </c>
      <c r="AM340">
        <f aca="true" t="shared" si="216" ref="AM340:AM403">MAX(0,INT((AJ340+12-$I$15-1)/12))</f>
        <v>27</v>
      </c>
      <c r="AN340" s="19">
        <f t="shared" si="203"/>
        <v>51653</v>
      </c>
      <c r="AO340" s="13">
        <f t="shared" si="204"/>
        <v>30</v>
      </c>
      <c r="AP340" s="15">
        <f aca="true" t="shared" si="217" ref="AP340:AP376">VLOOKUP(MONTH(AN340),$AN$2:$AR$13,5)/100*(1-$F$9)^AK340</f>
        <v>0.13450669478790964</v>
      </c>
      <c r="AQ340">
        <f>INT($C$2*AO340*24*AP340)</f>
        <v>4842</v>
      </c>
      <c r="AR340">
        <f t="shared" si="213"/>
        <v>10</v>
      </c>
      <c r="AS340" s="20">
        <v>0.1</v>
      </c>
      <c r="AT340" s="14">
        <f t="shared" si="192"/>
        <v>48420</v>
      </c>
      <c r="AU340" s="14">
        <f>INT(AT340*AS340)</f>
        <v>4842</v>
      </c>
      <c r="AV340" s="14">
        <f aca="true" t="shared" si="218" ref="AV340:AV376">IF(OR(AM340=0,MONTH(AN340)&lt;&gt;4),0,INDEX($BJ$20:$BJ$54,AM340,1))</f>
        <v>0</v>
      </c>
      <c r="AW340" s="13">
        <f aca="true" t="shared" si="219" ref="AW340:AW376">IF(OR(AM340=0,ISERROR(FIND(MONTH(AN340)&amp;"/",$I$14&amp;"/",1))),0,INDEX($BJ$20:$BJ$54,AM340,1))/4</f>
        <v>0</v>
      </c>
      <c r="AX340" s="13">
        <f aca="true" t="shared" si="220" ref="AX340:AX376">IF(AND(MONTH(AN340)=MONTH($F$5+60),AL340&gt;1),INDEX($BM$20:$BM$54,AL340-1,1),0)</f>
        <v>0</v>
      </c>
      <c r="AY340" s="13">
        <f t="shared" si="205"/>
        <v>0</v>
      </c>
      <c r="BN340" s="13"/>
      <c r="BO340" s="19">
        <f t="shared" si="208"/>
        <v>51653</v>
      </c>
      <c r="BP340">
        <f aca="true" t="shared" si="221" ref="BP340:BP403">INT((BQ340+12-$M$7-1)/12)+1</f>
        <v>27</v>
      </c>
      <c r="BQ340">
        <v>321</v>
      </c>
      <c r="BR340" s="16">
        <f t="shared" si="206"/>
        <v>0</v>
      </c>
      <c r="BS340" s="16">
        <f aca="true" t="shared" si="222" ref="BS340:BS403">IF(BQ340&gt;$M$10*12,0,-PPMT($M$11/12,BQ340,$M$10*12,$M$8))</f>
        <v>0</v>
      </c>
      <c r="BT340" s="14">
        <f aca="true" t="shared" si="223" ref="BT340:BT403">IF(BQ340&gt;$M$10*12,0,-IPMT($M$11/12,BQ340,$M$10*12,$M$8))</f>
        <v>0</v>
      </c>
      <c r="BU340" s="14">
        <f t="shared" si="207"/>
        <v>1.0011717677116394E-08</v>
      </c>
      <c r="BV340" s="13"/>
      <c r="BW340" s="19">
        <f t="shared" si="210"/>
        <v>51441</v>
      </c>
      <c r="BX340">
        <f aca="true" t="shared" si="224" ref="BX340:BX403">INT((BY340+12-$M$7-1)/12)+1</f>
        <v>27</v>
      </c>
      <c r="BY340">
        <v>321</v>
      </c>
      <c r="BZ340" s="16">
        <f t="shared" si="211"/>
        <v>0</v>
      </c>
      <c r="CA340" s="16">
        <f aca="true" t="shared" si="225" ref="CA340:CA403">IF(BY340&gt;$Q$10*12,0,-PPMT($Q$11/12,BY340,$Q$10*12,$Q$8))</f>
        <v>0</v>
      </c>
      <c r="CB340" s="14">
        <f aca="true" t="shared" si="226" ref="CB340:CB403">IF(BY340&gt;$Q$10*12,0,-IPMT($Q$11/12,BY340,$Q$10*12,$Q$8))</f>
        <v>0</v>
      </c>
      <c r="CC340" s="14">
        <f t="shared" si="209"/>
        <v>0</v>
      </c>
      <c r="CD340" s="13"/>
    </row>
    <row r="341" spans="36:82" ht="13.5">
      <c r="AJ341">
        <v>322</v>
      </c>
      <c r="AK341">
        <f t="shared" si="214"/>
        <v>27</v>
      </c>
      <c r="AL341">
        <f t="shared" si="215"/>
        <v>27</v>
      </c>
      <c r="AM341">
        <f t="shared" si="216"/>
        <v>27</v>
      </c>
      <c r="AN341" s="19">
        <f t="shared" si="203"/>
        <v>51683</v>
      </c>
      <c r="AO341" s="13">
        <f t="shared" si="204"/>
        <v>31</v>
      </c>
      <c r="AP341" s="15">
        <f t="shared" si="217"/>
        <v>0.1161648727713765</v>
      </c>
      <c r="AQ341">
        <f>INT($C$2*AO341*24*AP341)</f>
        <v>4321</v>
      </c>
      <c r="AR341">
        <f t="shared" si="213"/>
        <v>10</v>
      </c>
      <c r="AS341" s="20">
        <v>0.1</v>
      </c>
      <c r="AT341" s="14">
        <f t="shared" si="192"/>
        <v>43210</v>
      </c>
      <c r="AU341" s="14">
        <f>INT(AT341*AS341)</f>
        <v>4321</v>
      </c>
      <c r="AV341" s="14">
        <f t="shared" si="218"/>
        <v>0</v>
      </c>
      <c r="AW341" s="13">
        <f t="shared" si="219"/>
        <v>2625</v>
      </c>
      <c r="AX341" s="13">
        <f t="shared" si="220"/>
        <v>0</v>
      </c>
      <c r="AY341" s="13">
        <f aca="true" t="shared" si="227" ref="AY341:AY376">IF(MONTH(AN341)=4,$C$14,0)</f>
        <v>0</v>
      </c>
      <c r="BN341" s="13"/>
      <c r="BO341" s="19">
        <f t="shared" si="208"/>
        <v>51683</v>
      </c>
      <c r="BP341">
        <f t="shared" si="221"/>
        <v>27</v>
      </c>
      <c r="BQ341">
        <v>322</v>
      </c>
      <c r="BR341" s="16">
        <f aca="true" t="shared" si="228" ref="BR341:BR404">BS341+BT341</f>
        <v>0</v>
      </c>
      <c r="BS341" s="16">
        <f t="shared" si="222"/>
        <v>0</v>
      </c>
      <c r="BT341" s="14">
        <f t="shared" si="223"/>
        <v>0</v>
      </c>
      <c r="BU341" s="14">
        <f aca="true" t="shared" si="229" ref="BU341:BU404">BU340-BS341</f>
        <v>1.0011717677116394E-08</v>
      </c>
      <c r="BV341" s="13"/>
      <c r="BW341" s="19">
        <f t="shared" si="210"/>
        <v>51471</v>
      </c>
      <c r="BX341">
        <f t="shared" si="224"/>
        <v>27</v>
      </c>
      <c r="BY341">
        <v>322</v>
      </c>
      <c r="BZ341" s="16">
        <f t="shared" si="211"/>
        <v>0</v>
      </c>
      <c r="CA341" s="16">
        <f t="shared" si="225"/>
        <v>0</v>
      </c>
      <c r="CB341" s="14">
        <f t="shared" si="226"/>
        <v>0</v>
      </c>
      <c r="CC341" s="14">
        <f t="shared" si="209"/>
        <v>0</v>
      </c>
      <c r="CD341" s="13"/>
    </row>
    <row r="342" spans="36:82" ht="13.5">
      <c r="AJ342">
        <v>323</v>
      </c>
      <c r="AK342">
        <f t="shared" si="214"/>
        <v>27</v>
      </c>
      <c r="AL342">
        <f t="shared" si="215"/>
        <v>27</v>
      </c>
      <c r="AM342">
        <f t="shared" si="216"/>
        <v>27</v>
      </c>
      <c r="AN342" s="19">
        <f t="shared" si="203"/>
        <v>51714</v>
      </c>
      <c r="AO342" s="13">
        <f t="shared" si="204"/>
        <v>31</v>
      </c>
      <c r="AP342" s="15">
        <f t="shared" si="217"/>
        <v>0.12577249382765576</v>
      </c>
      <c r="AQ342">
        <f>INT($C$2*AO342*24*AP342)</f>
        <v>4678</v>
      </c>
      <c r="AR342">
        <f t="shared" si="213"/>
        <v>10</v>
      </c>
      <c r="AS342" s="20">
        <v>0.1</v>
      </c>
      <c r="AT342" s="14">
        <f t="shared" si="192"/>
        <v>46780</v>
      </c>
      <c r="AU342" s="14">
        <f>INT(AT342*AS342)</f>
        <v>4678</v>
      </c>
      <c r="AV342" s="14">
        <f t="shared" si="218"/>
        <v>0</v>
      </c>
      <c r="AW342" s="13">
        <f t="shared" si="219"/>
        <v>0</v>
      </c>
      <c r="AX342" s="13">
        <f t="shared" si="220"/>
        <v>0</v>
      </c>
      <c r="AY342" s="13">
        <f t="shared" si="227"/>
        <v>0</v>
      </c>
      <c r="BN342" s="13"/>
      <c r="BO342" s="19">
        <f aca="true" t="shared" si="230" ref="BO342:BO405">DATE(YEAR(BO341),MONTH(BO341)+1,1)</f>
        <v>51714</v>
      </c>
      <c r="BP342">
        <f t="shared" si="221"/>
        <v>27</v>
      </c>
      <c r="BQ342">
        <v>323</v>
      </c>
      <c r="BR342" s="16">
        <f t="shared" si="228"/>
        <v>0</v>
      </c>
      <c r="BS342" s="16">
        <f t="shared" si="222"/>
        <v>0</v>
      </c>
      <c r="BT342" s="14">
        <f t="shared" si="223"/>
        <v>0</v>
      </c>
      <c r="BU342" s="14">
        <f t="shared" si="229"/>
        <v>1.0011717677116394E-08</v>
      </c>
      <c r="BV342" s="13"/>
      <c r="BW342" s="19">
        <f t="shared" si="210"/>
        <v>51502</v>
      </c>
      <c r="BX342">
        <f t="shared" si="224"/>
        <v>27</v>
      </c>
      <c r="BY342">
        <v>323</v>
      </c>
      <c r="BZ342" s="16">
        <f t="shared" si="211"/>
        <v>0</v>
      </c>
      <c r="CA342" s="16">
        <f t="shared" si="225"/>
        <v>0</v>
      </c>
      <c r="CB342" s="14">
        <f t="shared" si="226"/>
        <v>0</v>
      </c>
      <c r="CC342" s="14">
        <f aca="true" t="shared" si="231" ref="CC342:CC405">CC341-CA342</f>
        <v>0</v>
      </c>
      <c r="CD342" s="13"/>
    </row>
    <row r="343" spans="36:82" ht="13.5">
      <c r="AJ343">
        <v>324</v>
      </c>
      <c r="AK343">
        <f t="shared" si="214"/>
        <v>27</v>
      </c>
      <c r="AL343">
        <f t="shared" si="215"/>
        <v>27</v>
      </c>
      <c r="AM343">
        <f t="shared" si="216"/>
        <v>27</v>
      </c>
      <c r="AN343" s="19">
        <f t="shared" si="203"/>
        <v>51745</v>
      </c>
      <c r="AO343" s="13">
        <f aca="true" t="shared" si="232" ref="AO343:AO367">DAY(AN344-1)</f>
        <v>30</v>
      </c>
      <c r="AP343" s="15">
        <f t="shared" si="217"/>
        <v>0.1161648727713765</v>
      </c>
      <c r="AQ343">
        <f aca="true" t="shared" si="233" ref="AQ343:AQ367">INT($C$2*AO343*24*AP343)</f>
        <v>4181</v>
      </c>
      <c r="AR343">
        <f aca="true" t="shared" si="234" ref="AR343:AR376">$F$11</f>
        <v>10</v>
      </c>
      <c r="AS343" s="20">
        <v>0.1</v>
      </c>
      <c r="AT343" s="14">
        <f aca="true" t="shared" si="235" ref="AT343:AT367">INT(AQ343*AR343)</f>
        <v>41810</v>
      </c>
      <c r="AU343" s="14">
        <f aca="true" t="shared" si="236" ref="AU343:AU367">INT(AT343*AS343)</f>
        <v>4181</v>
      </c>
      <c r="AV343" s="14">
        <f t="shared" si="218"/>
        <v>0</v>
      </c>
      <c r="AW343" s="13">
        <f t="shared" si="219"/>
        <v>2625</v>
      </c>
      <c r="AX343" s="13">
        <f t="shared" si="220"/>
        <v>0</v>
      </c>
      <c r="AY343" s="13">
        <f t="shared" si="227"/>
        <v>0</v>
      </c>
      <c r="BN343" s="13"/>
      <c r="BO343" s="19">
        <f t="shared" si="230"/>
        <v>51745</v>
      </c>
      <c r="BP343">
        <f t="shared" si="221"/>
        <v>27</v>
      </c>
      <c r="BQ343">
        <v>324</v>
      </c>
      <c r="BR343" s="16">
        <f t="shared" si="228"/>
        <v>0</v>
      </c>
      <c r="BS343" s="16">
        <f t="shared" si="222"/>
        <v>0</v>
      </c>
      <c r="BT343" s="14">
        <f t="shared" si="223"/>
        <v>0</v>
      </c>
      <c r="BU343" s="14">
        <f t="shared" si="229"/>
        <v>1.0011717677116394E-08</v>
      </c>
      <c r="BV343" s="13"/>
      <c r="BW343" s="19">
        <f t="shared" si="210"/>
        <v>51533</v>
      </c>
      <c r="BX343">
        <f t="shared" si="224"/>
        <v>27</v>
      </c>
      <c r="BY343">
        <v>324</v>
      </c>
      <c r="BZ343" s="16">
        <f t="shared" si="211"/>
        <v>0</v>
      </c>
      <c r="CA343" s="16">
        <f t="shared" si="225"/>
        <v>0</v>
      </c>
      <c r="CB343" s="14">
        <f t="shared" si="226"/>
        <v>0</v>
      </c>
      <c r="CC343" s="14">
        <f t="shared" si="231"/>
        <v>0</v>
      </c>
      <c r="CD343" s="13"/>
    </row>
    <row r="344" spans="36:82" ht="13.5">
      <c r="AJ344">
        <v>325</v>
      </c>
      <c r="AK344">
        <f t="shared" si="214"/>
        <v>28</v>
      </c>
      <c r="AL344">
        <f t="shared" si="215"/>
        <v>28</v>
      </c>
      <c r="AM344">
        <f t="shared" si="216"/>
        <v>27</v>
      </c>
      <c r="AN344" s="19">
        <f t="shared" si="203"/>
        <v>51775</v>
      </c>
      <c r="AO344" s="13">
        <f t="shared" si="232"/>
        <v>31</v>
      </c>
      <c r="AP344" s="15">
        <f t="shared" si="217"/>
        <v>0.10689351845206704</v>
      </c>
      <c r="AQ344">
        <f t="shared" si="233"/>
        <v>3976</v>
      </c>
      <c r="AR344">
        <f t="shared" si="234"/>
        <v>10</v>
      </c>
      <c r="AS344" s="20">
        <v>0.1</v>
      </c>
      <c r="AT344" s="14">
        <f t="shared" si="235"/>
        <v>39760</v>
      </c>
      <c r="AU344" s="14">
        <f t="shared" si="236"/>
        <v>3976</v>
      </c>
      <c r="AV344" s="14">
        <f t="shared" si="218"/>
        <v>0</v>
      </c>
      <c r="AW344" s="13">
        <f t="shared" si="219"/>
        <v>0</v>
      </c>
      <c r="AX344" s="13">
        <f t="shared" si="220"/>
        <v>0</v>
      </c>
      <c r="AY344" s="13">
        <f t="shared" si="227"/>
        <v>0</v>
      </c>
      <c r="BN344" s="13"/>
      <c r="BO344" s="19">
        <f t="shared" si="230"/>
        <v>51775</v>
      </c>
      <c r="BP344">
        <f t="shared" si="221"/>
        <v>28</v>
      </c>
      <c r="BQ344">
        <v>325</v>
      </c>
      <c r="BR344" s="16">
        <f t="shared" si="228"/>
        <v>0</v>
      </c>
      <c r="BS344" s="16">
        <f t="shared" si="222"/>
        <v>0</v>
      </c>
      <c r="BT344" s="14">
        <f t="shared" si="223"/>
        <v>0</v>
      </c>
      <c r="BU344" s="14">
        <f t="shared" si="229"/>
        <v>1.0011717677116394E-08</v>
      </c>
      <c r="BV344" s="13"/>
      <c r="BW344" s="19">
        <f aca="true" t="shared" si="237" ref="BW344:BW407">DATE(YEAR(BW343),MONTH(BW343)+1,1)</f>
        <v>51561</v>
      </c>
      <c r="BX344">
        <f t="shared" si="224"/>
        <v>28</v>
      </c>
      <c r="BY344">
        <v>325</v>
      </c>
      <c r="BZ344" s="16">
        <f aca="true" t="shared" si="238" ref="BZ344:BZ407">CA344+CB344</f>
        <v>0</v>
      </c>
      <c r="CA344" s="16">
        <f t="shared" si="225"/>
        <v>0</v>
      </c>
      <c r="CB344" s="14">
        <f t="shared" si="226"/>
        <v>0</v>
      </c>
      <c r="CC344" s="14">
        <f t="shared" si="231"/>
        <v>0</v>
      </c>
      <c r="CD344" s="13"/>
    </row>
    <row r="345" spans="36:82" ht="13.5">
      <c r="AJ345">
        <v>326</v>
      </c>
      <c r="AK345">
        <f t="shared" si="214"/>
        <v>28</v>
      </c>
      <c r="AL345">
        <f t="shared" si="215"/>
        <v>28</v>
      </c>
      <c r="AM345">
        <f t="shared" si="216"/>
        <v>27</v>
      </c>
      <c r="AN345" s="19">
        <f aca="true" t="shared" si="239" ref="AN345:AN367">DATE(YEAR(AN344),MONTH(AN344)+1,1)</f>
        <v>51806</v>
      </c>
      <c r="AO345" s="13">
        <f t="shared" si="232"/>
        <v>30</v>
      </c>
      <c r="AP345" s="15">
        <f t="shared" si="217"/>
        <v>0.09820298849661442</v>
      </c>
      <c r="AQ345">
        <f t="shared" si="233"/>
        <v>3535</v>
      </c>
      <c r="AR345">
        <f t="shared" si="234"/>
        <v>10</v>
      </c>
      <c r="AS345" s="20">
        <v>0.1</v>
      </c>
      <c r="AT345" s="14">
        <f t="shared" si="235"/>
        <v>35350</v>
      </c>
      <c r="AU345" s="14">
        <f t="shared" si="236"/>
        <v>3535</v>
      </c>
      <c r="AV345" s="14">
        <f t="shared" si="218"/>
        <v>0</v>
      </c>
      <c r="AW345" s="13">
        <f t="shared" si="219"/>
        <v>0</v>
      </c>
      <c r="AX345" s="13">
        <f t="shared" si="220"/>
        <v>3400</v>
      </c>
      <c r="AY345" s="13">
        <f t="shared" si="227"/>
        <v>0</v>
      </c>
      <c r="BN345" s="13"/>
      <c r="BO345" s="19">
        <f t="shared" si="230"/>
        <v>51806</v>
      </c>
      <c r="BP345">
        <f t="shared" si="221"/>
        <v>28</v>
      </c>
      <c r="BQ345">
        <v>326</v>
      </c>
      <c r="BR345" s="16">
        <f t="shared" si="228"/>
        <v>0</v>
      </c>
      <c r="BS345" s="16">
        <f t="shared" si="222"/>
        <v>0</v>
      </c>
      <c r="BT345" s="14">
        <f t="shared" si="223"/>
        <v>0</v>
      </c>
      <c r="BU345" s="14">
        <f t="shared" si="229"/>
        <v>1.0011717677116394E-08</v>
      </c>
      <c r="BV345" s="13"/>
      <c r="BW345" s="19">
        <f t="shared" si="237"/>
        <v>51592</v>
      </c>
      <c r="BX345">
        <f t="shared" si="224"/>
        <v>28</v>
      </c>
      <c r="BY345">
        <v>326</v>
      </c>
      <c r="BZ345" s="16">
        <f t="shared" si="238"/>
        <v>0</v>
      </c>
      <c r="CA345" s="16">
        <f t="shared" si="225"/>
        <v>0</v>
      </c>
      <c r="CB345" s="14">
        <f t="shared" si="226"/>
        <v>0</v>
      </c>
      <c r="CC345" s="14">
        <f t="shared" si="231"/>
        <v>0</v>
      </c>
      <c r="CD345" s="13"/>
    </row>
    <row r="346" spans="36:82" ht="13.5">
      <c r="AJ346">
        <v>327</v>
      </c>
      <c r="AK346">
        <f t="shared" si="214"/>
        <v>28</v>
      </c>
      <c r="AL346">
        <f t="shared" si="215"/>
        <v>28</v>
      </c>
      <c r="AM346">
        <f t="shared" si="216"/>
        <v>27</v>
      </c>
      <c r="AN346" s="19">
        <f t="shared" si="239"/>
        <v>51836</v>
      </c>
      <c r="AO346" s="13">
        <f t="shared" si="232"/>
        <v>31</v>
      </c>
      <c r="AP346" s="15">
        <f t="shared" si="217"/>
        <v>0.07995287559016395</v>
      </c>
      <c r="AQ346">
        <f t="shared" si="233"/>
        <v>2974</v>
      </c>
      <c r="AR346">
        <f t="shared" si="234"/>
        <v>10</v>
      </c>
      <c r="AS346" s="20">
        <v>0.1</v>
      </c>
      <c r="AT346" s="14">
        <f t="shared" si="235"/>
        <v>29740</v>
      </c>
      <c r="AU346" s="14">
        <f t="shared" si="236"/>
        <v>2974</v>
      </c>
      <c r="AV346" s="14">
        <f t="shared" si="218"/>
        <v>0</v>
      </c>
      <c r="AW346" s="13">
        <f t="shared" si="219"/>
        <v>2625</v>
      </c>
      <c r="AX346" s="13">
        <f t="shared" si="220"/>
        <v>0</v>
      </c>
      <c r="AY346" s="13">
        <f t="shared" si="227"/>
        <v>0</v>
      </c>
      <c r="BN346" s="13"/>
      <c r="BO346" s="19">
        <f t="shared" si="230"/>
        <v>51836</v>
      </c>
      <c r="BP346">
        <f t="shared" si="221"/>
        <v>28</v>
      </c>
      <c r="BQ346">
        <v>327</v>
      </c>
      <c r="BR346" s="16">
        <f t="shared" si="228"/>
        <v>0</v>
      </c>
      <c r="BS346" s="16">
        <f t="shared" si="222"/>
        <v>0</v>
      </c>
      <c r="BT346" s="14">
        <f t="shared" si="223"/>
        <v>0</v>
      </c>
      <c r="BU346" s="14">
        <f t="shared" si="229"/>
        <v>1.0011717677116394E-08</v>
      </c>
      <c r="BV346" s="13"/>
      <c r="BW346" s="19">
        <f t="shared" si="237"/>
        <v>51622</v>
      </c>
      <c r="BX346">
        <f t="shared" si="224"/>
        <v>28</v>
      </c>
      <c r="BY346">
        <v>327</v>
      </c>
      <c r="BZ346" s="16">
        <f t="shared" si="238"/>
        <v>0</v>
      </c>
      <c r="CA346" s="16">
        <f t="shared" si="225"/>
        <v>0</v>
      </c>
      <c r="CB346" s="14">
        <f t="shared" si="226"/>
        <v>0</v>
      </c>
      <c r="CC346" s="14">
        <f t="shared" si="231"/>
        <v>0</v>
      </c>
      <c r="CD346" s="13"/>
    </row>
    <row r="347" spans="36:82" ht="13.5">
      <c r="AJ347">
        <v>328</v>
      </c>
      <c r="AK347">
        <f t="shared" si="214"/>
        <v>28</v>
      </c>
      <c r="AL347">
        <f t="shared" si="215"/>
        <v>28</v>
      </c>
      <c r="AM347">
        <f t="shared" si="216"/>
        <v>27</v>
      </c>
      <c r="AN347" s="19">
        <f t="shared" si="239"/>
        <v>51867</v>
      </c>
      <c r="AO347" s="13">
        <f t="shared" si="232"/>
        <v>31</v>
      </c>
      <c r="AP347" s="15">
        <f t="shared" si="217"/>
        <v>0.08951245854116183</v>
      </c>
      <c r="AQ347">
        <f t="shared" si="233"/>
        <v>3329</v>
      </c>
      <c r="AR347">
        <f t="shared" si="234"/>
        <v>10</v>
      </c>
      <c r="AS347" s="20">
        <v>0.1</v>
      </c>
      <c r="AT347" s="14">
        <f t="shared" si="235"/>
        <v>33290</v>
      </c>
      <c r="AU347" s="14">
        <f t="shared" si="236"/>
        <v>3329</v>
      </c>
      <c r="AV347" s="14">
        <f t="shared" si="218"/>
        <v>0</v>
      </c>
      <c r="AW347" s="13">
        <f t="shared" si="219"/>
        <v>0</v>
      </c>
      <c r="AX347" s="13">
        <f t="shared" si="220"/>
        <v>0</v>
      </c>
      <c r="AY347" s="13">
        <f t="shared" si="227"/>
        <v>0</v>
      </c>
      <c r="BN347" s="13"/>
      <c r="BO347" s="19">
        <f t="shared" si="230"/>
        <v>51867</v>
      </c>
      <c r="BP347">
        <f t="shared" si="221"/>
        <v>28</v>
      </c>
      <c r="BQ347">
        <v>328</v>
      </c>
      <c r="BR347" s="16">
        <f t="shared" si="228"/>
        <v>0</v>
      </c>
      <c r="BS347" s="16">
        <f t="shared" si="222"/>
        <v>0</v>
      </c>
      <c r="BT347" s="14">
        <f t="shared" si="223"/>
        <v>0</v>
      </c>
      <c r="BU347" s="14">
        <f t="shared" si="229"/>
        <v>1.0011717677116394E-08</v>
      </c>
      <c r="BV347" s="13"/>
      <c r="BW347" s="19">
        <f t="shared" si="237"/>
        <v>51653</v>
      </c>
      <c r="BX347">
        <f t="shared" si="224"/>
        <v>28</v>
      </c>
      <c r="BY347">
        <v>328</v>
      </c>
      <c r="BZ347" s="16">
        <f t="shared" si="238"/>
        <v>0</v>
      </c>
      <c r="CA347" s="16">
        <f t="shared" si="225"/>
        <v>0</v>
      </c>
      <c r="CB347" s="14">
        <f t="shared" si="226"/>
        <v>0</v>
      </c>
      <c r="CC347" s="14">
        <f t="shared" si="231"/>
        <v>0</v>
      </c>
      <c r="CD347" s="13"/>
    </row>
    <row r="348" spans="36:82" ht="13.5">
      <c r="AJ348">
        <v>329</v>
      </c>
      <c r="AK348">
        <f t="shared" si="214"/>
        <v>28</v>
      </c>
      <c r="AL348">
        <f t="shared" si="215"/>
        <v>28</v>
      </c>
      <c r="AM348">
        <f t="shared" si="216"/>
        <v>27</v>
      </c>
      <c r="AN348" s="19">
        <f t="shared" si="239"/>
        <v>51898</v>
      </c>
      <c r="AO348" s="13">
        <f t="shared" si="232"/>
        <v>28</v>
      </c>
      <c r="AP348" s="15">
        <f t="shared" si="217"/>
        <v>0.09820298849661442</v>
      </c>
      <c r="AQ348">
        <f t="shared" si="233"/>
        <v>3299</v>
      </c>
      <c r="AR348">
        <f t="shared" si="234"/>
        <v>10</v>
      </c>
      <c r="AS348" s="20">
        <v>0.1</v>
      </c>
      <c r="AT348" s="14">
        <f t="shared" si="235"/>
        <v>32990</v>
      </c>
      <c r="AU348" s="14">
        <f t="shared" si="236"/>
        <v>3299</v>
      </c>
      <c r="AV348" s="14">
        <f t="shared" si="218"/>
        <v>0</v>
      </c>
      <c r="AW348" s="13">
        <f t="shared" si="219"/>
        <v>2625</v>
      </c>
      <c r="AX348" s="13">
        <f t="shared" si="220"/>
        <v>0</v>
      </c>
      <c r="AY348" s="13">
        <f t="shared" si="227"/>
        <v>0</v>
      </c>
      <c r="BN348" s="13"/>
      <c r="BO348" s="19">
        <f t="shared" si="230"/>
        <v>51898</v>
      </c>
      <c r="BP348">
        <f t="shared" si="221"/>
        <v>28</v>
      </c>
      <c r="BQ348">
        <v>329</v>
      </c>
      <c r="BR348" s="16">
        <f t="shared" si="228"/>
        <v>0</v>
      </c>
      <c r="BS348" s="16">
        <f t="shared" si="222"/>
        <v>0</v>
      </c>
      <c r="BT348" s="14">
        <f t="shared" si="223"/>
        <v>0</v>
      </c>
      <c r="BU348" s="14">
        <f t="shared" si="229"/>
        <v>1.0011717677116394E-08</v>
      </c>
      <c r="BV348" s="13"/>
      <c r="BW348" s="19">
        <f t="shared" si="237"/>
        <v>51683</v>
      </c>
      <c r="BX348">
        <f t="shared" si="224"/>
        <v>28</v>
      </c>
      <c r="BY348">
        <v>329</v>
      </c>
      <c r="BZ348" s="16">
        <f t="shared" si="238"/>
        <v>0</v>
      </c>
      <c r="CA348" s="16">
        <f t="shared" si="225"/>
        <v>0</v>
      </c>
      <c r="CB348" s="14">
        <f t="shared" si="226"/>
        <v>0</v>
      </c>
      <c r="CC348" s="14">
        <f t="shared" si="231"/>
        <v>0</v>
      </c>
      <c r="CD348" s="13"/>
    </row>
    <row r="349" spans="36:82" ht="13.5">
      <c r="AJ349">
        <v>330</v>
      </c>
      <c r="AK349">
        <f t="shared" si="214"/>
        <v>28</v>
      </c>
      <c r="AL349">
        <f t="shared" si="215"/>
        <v>28</v>
      </c>
      <c r="AM349">
        <f t="shared" si="216"/>
        <v>27</v>
      </c>
      <c r="AN349" s="19">
        <f t="shared" si="239"/>
        <v>51926</v>
      </c>
      <c r="AO349" s="13">
        <f t="shared" si="232"/>
        <v>31</v>
      </c>
      <c r="AP349" s="15">
        <f t="shared" si="217"/>
        <v>0.11558404840751964</v>
      </c>
      <c r="AQ349">
        <f t="shared" si="233"/>
        <v>4299</v>
      </c>
      <c r="AR349">
        <f t="shared" si="234"/>
        <v>10</v>
      </c>
      <c r="AS349" s="20">
        <v>0.1</v>
      </c>
      <c r="AT349" s="14">
        <f t="shared" si="235"/>
        <v>42990</v>
      </c>
      <c r="AU349" s="14">
        <f t="shared" si="236"/>
        <v>4299</v>
      </c>
      <c r="AV349" s="14">
        <f t="shared" si="218"/>
        <v>0</v>
      </c>
      <c r="AW349" s="13">
        <f t="shared" si="219"/>
        <v>0</v>
      </c>
      <c r="AX349" s="13">
        <f t="shared" si="220"/>
        <v>0</v>
      </c>
      <c r="AY349" s="13">
        <f t="shared" si="227"/>
        <v>0</v>
      </c>
      <c r="BN349" s="13"/>
      <c r="BO349" s="19">
        <f t="shared" si="230"/>
        <v>51926</v>
      </c>
      <c r="BP349">
        <f t="shared" si="221"/>
        <v>28</v>
      </c>
      <c r="BQ349">
        <v>330</v>
      </c>
      <c r="BR349" s="16">
        <f t="shared" si="228"/>
        <v>0</v>
      </c>
      <c r="BS349" s="16">
        <f t="shared" si="222"/>
        <v>0</v>
      </c>
      <c r="BT349" s="14">
        <f t="shared" si="223"/>
        <v>0</v>
      </c>
      <c r="BU349" s="14">
        <f t="shared" si="229"/>
        <v>1.0011717677116394E-08</v>
      </c>
      <c r="BV349" s="13"/>
      <c r="BW349" s="19">
        <f t="shared" si="237"/>
        <v>51714</v>
      </c>
      <c r="BX349">
        <f t="shared" si="224"/>
        <v>28</v>
      </c>
      <c r="BY349">
        <v>330</v>
      </c>
      <c r="BZ349" s="16">
        <f t="shared" si="238"/>
        <v>0</v>
      </c>
      <c r="CA349" s="16">
        <f t="shared" si="225"/>
        <v>0</v>
      </c>
      <c r="CB349" s="14">
        <f t="shared" si="226"/>
        <v>0</v>
      </c>
      <c r="CC349" s="14">
        <f t="shared" si="231"/>
        <v>0</v>
      </c>
      <c r="CD349" s="13"/>
    </row>
    <row r="350" spans="36:82" ht="13.5">
      <c r="AJ350">
        <v>331</v>
      </c>
      <c r="AK350">
        <f t="shared" si="214"/>
        <v>28</v>
      </c>
      <c r="AL350">
        <f t="shared" si="215"/>
        <v>28</v>
      </c>
      <c r="AM350">
        <f t="shared" si="216"/>
        <v>28</v>
      </c>
      <c r="AN350" s="19">
        <f t="shared" si="239"/>
        <v>51957</v>
      </c>
      <c r="AO350" s="13">
        <f t="shared" si="232"/>
        <v>30</v>
      </c>
      <c r="AP350" s="15">
        <f t="shared" si="217"/>
        <v>0.1338341613139701</v>
      </c>
      <c r="AQ350">
        <f t="shared" si="233"/>
        <v>4818</v>
      </c>
      <c r="AR350">
        <f t="shared" si="234"/>
        <v>10</v>
      </c>
      <c r="AS350" s="20">
        <v>0.1</v>
      </c>
      <c r="AT350" s="14">
        <f t="shared" si="235"/>
        <v>48180</v>
      </c>
      <c r="AU350" s="14">
        <f t="shared" si="236"/>
        <v>4818</v>
      </c>
      <c r="AV350" s="14">
        <f t="shared" si="218"/>
        <v>10500</v>
      </c>
      <c r="AW350" s="13">
        <f t="shared" si="219"/>
        <v>0</v>
      </c>
      <c r="AX350" s="13">
        <f t="shared" si="220"/>
        <v>0</v>
      </c>
      <c r="AY350" s="13">
        <f t="shared" si="227"/>
        <v>70000</v>
      </c>
      <c r="BN350" s="13"/>
      <c r="BO350" s="19">
        <f t="shared" si="230"/>
        <v>51957</v>
      </c>
      <c r="BP350">
        <f t="shared" si="221"/>
        <v>28</v>
      </c>
      <c r="BQ350">
        <v>331</v>
      </c>
      <c r="BR350" s="16">
        <f t="shared" si="228"/>
        <v>0</v>
      </c>
      <c r="BS350" s="16">
        <f t="shared" si="222"/>
        <v>0</v>
      </c>
      <c r="BT350" s="14">
        <f t="shared" si="223"/>
        <v>0</v>
      </c>
      <c r="BU350" s="14">
        <f t="shared" si="229"/>
        <v>1.0011717677116394E-08</v>
      </c>
      <c r="BV350" s="13"/>
      <c r="BW350" s="19">
        <f t="shared" si="237"/>
        <v>51745</v>
      </c>
      <c r="BX350">
        <f t="shared" si="224"/>
        <v>28</v>
      </c>
      <c r="BY350">
        <v>331</v>
      </c>
      <c r="BZ350" s="16">
        <f t="shared" si="238"/>
        <v>0</v>
      </c>
      <c r="CA350" s="16">
        <f t="shared" si="225"/>
        <v>0</v>
      </c>
      <c r="CB350" s="14">
        <f t="shared" si="226"/>
        <v>0</v>
      </c>
      <c r="CC350" s="14">
        <f t="shared" si="231"/>
        <v>0</v>
      </c>
      <c r="CD350" s="13"/>
    </row>
    <row r="351" spans="36:82" ht="13.5">
      <c r="AJ351">
        <v>332</v>
      </c>
      <c r="AK351">
        <f t="shared" si="214"/>
        <v>28</v>
      </c>
      <c r="AL351">
        <f t="shared" si="215"/>
        <v>28</v>
      </c>
      <c r="AM351">
        <f t="shared" si="216"/>
        <v>28</v>
      </c>
      <c r="AN351" s="19">
        <f t="shared" si="239"/>
        <v>51987</v>
      </c>
      <c r="AO351" s="13">
        <f t="shared" si="232"/>
        <v>31</v>
      </c>
      <c r="AP351" s="15">
        <f t="shared" si="217"/>
        <v>0.1425246912694227</v>
      </c>
      <c r="AQ351">
        <f t="shared" si="233"/>
        <v>5301</v>
      </c>
      <c r="AR351">
        <f t="shared" si="234"/>
        <v>10</v>
      </c>
      <c r="AS351" s="20">
        <v>0.1</v>
      </c>
      <c r="AT351" s="14">
        <f t="shared" si="235"/>
        <v>53010</v>
      </c>
      <c r="AU351" s="14">
        <f t="shared" si="236"/>
        <v>5301</v>
      </c>
      <c r="AV351" s="14">
        <f t="shared" si="218"/>
        <v>0</v>
      </c>
      <c r="AW351" s="13">
        <f t="shared" si="219"/>
        <v>0</v>
      </c>
      <c r="AX351" s="13">
        <f t="shared" si="220"/>
        <v>0</v>
      </c>
      <c r="AY351" s="13">
        <f t="shared" si="227"/>
        <v>0</v>
      </c>
      <c r="BN351" s="13"/>
      <c r="BO351" s="19">
        <f t="shared" si="230"/>
        <v>51987</v>
      </c>
      <c r="BP351">
        <f t="shared" si="221"/>
        <v>28</v>
      </c>
      <c r="BQ351">
        <v>332</v>
      </c>
      <c r="BR351" s="16">
        <f t="shared" si="228"/>
        <v>0</v>
      </c>
      <c r="BS351" s="16">
        <f t="shared" si="222"/>
        <v>0</v>
      </c>
      <c r="BT351" s="14">
        <f t="shared" si="223"/>
        <v>0</v>
      </c>
      <c r="BU351" s="14">
        <f t="shared" si="229"/>
        <v>1.0011717677116394E-08</v>
      </c>
      <c r="BV351" s="13"/>
      <c r="BW351" s="19">
        <f t="shared" si="237"/>
        <v>51775</v>
      </c>
      <c r="BX351">
        <f t="shared" si="224"/>
        <v>28</v>
      </c>
      <c r="BY351">
        <v>332</v>
      </c>
      <c r="BZ351" s="16">
        <f t="shared" si="238"/>
        <v>0</v>
      </c>
      <c r="CA351" s="16">
        <f t="shared" si="225"/>
        <v>0</v>
      </c>
      <c r="CB351" s="14">
        <f t="shared" si="226"/>
        <v>0</v>
      </c>
      <c r="CC351" s="14">
        <f t="shared" si="231"/>
        <v>0</v>
      </c>
      <c r="CD351" s="13"/>
    </row>
    <row r="352" spans="36:82" ht="13.5">
      <c r="AJ352">
        <v>333</v>
      </c>
      <c r="AK352">
        <f t="shared" si="214"/>
        <v>28</v>
      </c>
      <c r="AL352">
        <f t="shared" si="215"/>
        <v>28</v>
      </c>
      <c r="AM352">
        <f t="shared" si="216"/>
        <v>28</v>
      </c>
      <c r="AN352" s="19">
        <f t="shared" si="239"/>
        <v>52018</v>
      </c>
      <c r="AO352" s="13">
        <f t="shared" si="232"/>
        <v>30</v>
      </c>
      <c r="AP352" s="15">
        <f t="shared" si="217"/>
        <v>0.1338341613139701</v>
      </c>
      <c r="AQ352">
        <f t="shared" si="233"/>
        <v>4818</v>
      </c>
      <c r="AR352">
        <f t="shared" si="234"/>
        <v>10</v>
      </c>
      <c r="AS352" s="20">
        <v>0.1</v>
      </c>
      <c r="AT352" s="14">
        <f t="shared" si="235"/>
        <v>48180</v>
      </c>
      <c r="AU352" s="14">
        <f t="shared" si="236"/>
        <v>4818</v>
      </c>
      <c r="AV352" s="14">
        <f t="shared" si="218"/>
        <v>0</v>
      </c>
      <c r="AW352" s="13">
        <f t="shared" si="219"/>
        <v>0</v>
      </c>
      <c r="AX352" s="13">
        <f t="shared" si="220"/>
        <v>0</v>
      </c>
      <c r="AY352" s="13">
        <f t="shared" si="227"/>
        <v>0</v>
      </c>
      <c r="BN352" s="13"/>
      <c r="BO352" s="19">
        <f t="shared" si="230"/>
        <v>52018</v>
      </c>
      <c r="BP352">
        <f t="shared" si="221"/>
        <v>28</v>
      </c>
      <c r="BQ352">
        <v>333</v>
      </c>
      <c r="BR352" s="16">
        <f t="shared" si="228"/>
        <v>0</v>
      </c>
      <c r="BS352" s="16">
        <f t="shared" si="222"/>
        <v>0</v>
      </c>
      <c r="BT352" s="14">
        <f t="shared" si="223"/>
        <v>0</v>
      </c>
      <c r="BU352" s="14">
        <f t="shared" si="229"/>
        <v>1.0011717677116394E-08</v>
      </c>
      <c r="BV352" s="13"/>
      <c r="BW352" s="19">
        <f t="shared" si="237"/>
        <v>51806</v>
      </c>
      <c r="BX352">
        <f t="shared" si="224"/>
        <v>28</v>
      </c>
      <c r="BY352">
        <v>333</v>
      </c>
      <c r="BZ352" s="16">
        <f t="shared" si="238"/>
        <v>0</v>
      </c>
      <c r="CA352" s="16">
        <f t="shared" si="225"/>
        <v>0</v>
      </c>
      <c r="CB352" s="14">
        <f t="shared" si="226"/>
        <v>0</v>
      </c>
      <c r="CC352" s="14">
        <f t="shared" si="231"/>
        <v>0</v>
      </c>
      <c r="CD352" s="13"/>
    </row>
    <row r="353" spans="36:82" ht="13.5">
      <c r="AJ353">
        <v>334</v>
      </c>
      <c r="AK353">
        <f t="shared" si="214"/>
        <v>28</v>
      </c>
      <c r="AL353">
        <f t="shared" si="215"/>
        <v>28</v>
      </c>
      <c r="AM353">
        <f t="shared" si="216"/>
        <v>28</v>
      </c>
      <c r="AN353" s="19">
        <f t="shared" si="239"/>
        <v>52048</v>
      </c>
      <c r="AO353" s="13">
        <f t="shared" si="232"/>
        <v>31</v>
      </c>
      <c r="AP353" s="15">
        <f t="shared" si="217"/>
        <v>0.11558404840751964</v>
      </c>
      <c r="AQ353">
        <f t="shared" si="233"/>
        <v>4299</v>
      </c>
      <c r="AR353">
        <f t="shared" si="234"/>
        <v>10</v>
      </c>
      <c r="AS353" s="20">
        <v>0.1</v>
      </c>
      <c r="AT353" s="14">
        <f t="shared" si="235"/>
        <v>42990</v>
      </c>
      <c r="AU353" s="14">
        <f t="shared" si="236"/>
        <v>4299</v>
      </c>
      <c r="AV353" s="14">
        <f t="shared" si="218"/>
        <v>0</v>
      </c>
      <c r="AW353" s="13">
        <f t="shared" si="219"/>
        <v>2625</v>
      </c>
      <c r="AX353" s="13">
        <f t="shared" si="220"/>
        <v>0</v>
      </c>
      <c r="AY353" s="13">
        <f t="shared" si="227"/>
        <v>0</v>
      </c>
      <c r="BN353" s="13"/>
      <c r="BO353" s="19">
        <f t="shared" si="230"/>
        <v>52048</v>
      </c>
      <c r="BP353">
        <f t="shared" si="221"/>
        <v>28</v>
      </c>
      <c r="BQ353">
        <v>334</v>
      </c>
      <c r="BR353" s="16">
        <f t="shared" si="228"/>
        <v>0</v>
      </c>
      <c r="BS353" s="16">
        <f t="shared" si="222"/>
        <v>0</v>
      </c>
      <c r="BT353" s="14">
        <f t="shared" si="223"/>
        <v>0</v>
      </c>
      <c r="BU353" s="14">
        <f t="shared" si="229"/>
        <v>1.0011717677116394E-08</v>
      </c>
      <c r="BV353" s="13"/>
      <c r="BW353" s="19">
        <f t="shared" si="237"/>
        <v>51836</v>
      </c>
      <c r="BX353">
        <f t="shared" si="224"/>
        <v>28</v>
      </c>
      <c r="BY353">
        <v>334</v>
      </c>
      <c r="BZ353" s="16">
        <f t="shared" si="238"/>
        <v>0</v>
      </c>
      <c r="CA353" s="16">
        <f t="shared" si="225"/>
        <v>0</v>
      </c>
      <c r="CB353" s="14">
        <f t="shared" si="226"/>
        <v>0</v>
      </c>
      <c r="CC353" s="14">
        <f t="shared" si="231"/>
        <v>0</v>
      </c>
      <c r="CD353" s="13"/>
    </row>
    <row r="354" spans="36:82" ht="13.5">
      <c r="AJ354">
        <v>335</v>
      </c>
      <c r="AK354">
        <f t="shared" si="214"/>
        <v>28</v>
      </c>
      <c r="AL354">
        <f t="shared" si="215"/>
        <v>28</v>
      </c>
      <c r="AM354">
        <f t="shared" si="216"/>
        <v>28</v>
      </c>
      <c r="AN354" s="19">
        <f t="shared" si="239"/>
        <v>52079</v>
      </c>
      <c r="AO354" s="13">
        <f t="shared" si="232"/>
        <v>31</v>
      </c>
      <c r="AP354" s="15">
        <f t="shared" si="217"/>
        <v>0.1251436313585175</v>
      </c>
      <c r="AQ354">
        <f t="shared" si="233"/>
        <v>4655</v>
      </c>
      <c r="AR354">
        <f t="shared" si="234"/>
        <v>10</v>
      </c>
      <c r="AS354" s="20">
        <v>0.1</v>
      </c>
      <c r="AT354" s="14">
        <f t="shared" si="235"/>
        <v>46550</v>
      </c>
      <c r="AU354" s="14">
        <f t="shared" si="236"/>
        <v>4655</v>
      </c>
      <c r="AV354" s="14">
        <f t="shared" si="218"/>
        <v>0</v>
      </c>
      <c r="AW354" s="13">
        <f t="shared" si="219"/>
        <v>0</v>
      </c>
      <c r="AX354" s="13">
        <f t="shared" si="220"/>
        <v>0</v>
      </c>
      <c r="AY354" s="13">
        <f t="shared" si="227"/>
        <v>0</v>
      </c>
      <c r="BN354" s="13"/>
      <c r="BO354" s="19">
        <f t="shared" si="230"/>
        <v>52079</v>
      </c>
      <c r="BP354">
        <f t="shared" si="221"/>
        <v>28</v>
      </c>
      <c r="BQ354">
        <v>335</v>
      </c>
      <c r="BR354" s="16">
        <f t="shared" si="228"/>
        <v>0</v>
      </c>
      <c r="BS354" s="16">
        <f t="shared" si="222"/>
        <v>0</v>
      </c>
      <c r="BT354" s="14">
        <f t="shared" si="223"/>
        <v>0</v>
      </c>
      <c r="BU354" s="14">
        <f t="shared" si="229"/>
        <v>1.0011717677116394E-08</v>
      </c>
      <c r="BV354" s="13"/>
      <c r="BW354" s="19">
        <f t="shared" si="237"/>
        <v>51867</v>
      </c>
      <c r="BX354">
        <f t="shared" si="224"/>
        <v>28</v>
      </c>
      <c r="BY354">
        <v>335</v>
      </c>
      <c r="BZ354" s="16">
        <f t="shared" si="238"/>
        <v>0</v>
      </c>
      <c r="CA354" s="16">
        <f t="shared" si="225"/>
        <v>0</v>
      </c>
      <c r="CB354" s="14">
        <f t="shared" si="226"/>
        <v>0</v>
      </c>
      <c r="CC354" s="14">
        <f t="shared" si="231"/>
        <v>0</v>
      </c>
      <c r="CD354" s="13"/>
    </row>
    <row r="355" spans="36:82" ht="13.5">
      <c r="AJ355">
        <v>336</v>
      </c>
      <c r="AK355">
        <f t="shared" si="214"/>
        <v>28</v>
      </c>
      <c r="AL355">
        <f t="shared" si="215"/>
        <v>28</v>
      </c>
      <c r="AM355">
        <f t="shared" si="216"/>
        <v>28</v>
      </c>
      <c r="AN355" s="19">
        <f t="shared" si="239"/>
        <v>52110</v>
      </c>
      <c r="AO355" s="13">
        <f t="shared" si="232"/>
        <v>30</v>
      </c>
      <c r="AP355" s="15">
        <f t="shared" si="217"/>
        <v>0.11558404840751964</v>
      </c>
      <c r="AQ355">
        <f t="shared" si="233"/>
        <v>4161</v>
      </c>
      <c r="AR355">
        <f t="shared" si="234"/>
        <v>10</v>
      </c>
      <c r="AS355" s="20">
        <v>0.1</v>
      </c>
      <c r="AT355" s="14">
        <f t="shared" si="235"/>
        <v>41610</v>
      </c>
      <c r="AU355" s="14">
        <f t="shared" si="236"/>
        <v>4161</v>
      </c>
      <c r="AV355" s="14">
        <f t="shared" si="218"/>
        <v>0</v>
      </c>
      <c r="AW355" s="13">
        <f t="shared" si="219"/>
        <v>2625</v>
      </c>
      <c r="AX355" s="13">
        <f t="shared" si="220"/>
        <v>0</v>
      </c>
      <c r="AY355" s="13">
        <f t="shared" si="227"/>
        <v>0</v>
      </c>
      <c r="BN355" s="13"/>
      <c r="BO355" s="19">
        <f t="shared" si="230"/>
        <v>52110</v>
      </c>
      <c r="BP355">
        <f t="shared" si="221"/>
        <v>28</v>
      </c>
      <c r="BQ355">
        <v>336</v>
      </c>
      <c r="BR355" s="16">
        <f t="shared" si="228"/>
        <v>0</v>
      </c>
      <c r="BS355" s="16">
        <f t="shared" si="222"/>
        <v>0</v>
      </c>
      <c r="BT355" s="14">
        <f t="shared" si="223"/>
        <v>0</v>
      </c>
      <c r="BU355" s="14">
        <f t="shared" si="229"/>
        <v>1.0011717677116394E-08</v>
      </c>
      <c r="BV355" s="13"/>
      <c r="BW355" s="19">
        <f t="shared" si="237"/>
        <v>51898</v>
      </c>
      <c r="BX355">
        <f t="shared" si="224"/>
        <v>28</v>
      </c>
      <c r="BY355">
        <v>336</v>
      </c>
      <c r="BZ355" s="16">
        <f t="shared" si="238"/>
        <v>0</v>
      </c>
      <c r="CA355" s="16">
        <f t="shared" si="225"/>
        <v>0</v>
      </c>
      <c r="CB355" s="14">
        <f t="shared" si="226"/>
        <v>0</v>
      </c>
      <c r="CC355" s="14">
        <f t="shared" si="231"/>
        <v>0</v>
      </c>
      <c r="CD355" s="13"/>
    </row>
    <row r="356" spans="36:82" ht="13.5">
      <c r="AJ356">
        <v>337</v>
      </c>
      <c r="AK356">
        <f t="shared" si="214"/>
        <v>29</v>
      </c>
      <c r="AL356">
        <f t="shared" si="215"/>
        <v>29</v>
      </c>
      <c r="AM356">
        <f t="shared" si="216"/>
        <v>28</v>
      </c>
      <c r="AN356" s="19">
        <f t="shared" si="239"/>
        <v>52140</v>
      </c>
      <c r="AO356" s="13">
        <f t="shared" si="232"/>
        <v>31</v>
      </c>
      <c r="AP356" s="15">
        <f t="shared" si="217"/>
        <v>0.10635905085980671</v>
      </c>
      <c r="AQ356">
        <f t="shared" si="233"/>
        <v>3956</v>
      </c>
      <c r="AR356">
        <f t="shared" si="234"/>
        <v>10</v>
      </c>
      <c r="AS356" s="20">
        <v>0.1</v>
      </c>
      <c r="AT356" s="14">
        <f t="shared" si="235"/>
        <v>39560</v>
      </c>
      <c r="AU356" s="14">
        <f t="shared" si="236"/>
        <v>3956</v>
      </c>
      <c r="AV356" s="14">
        <f t="shared" si="218"/>
        <v>0</v>
      </c>
      <c r="AW356" s="13">
        <f t="shared" si="219"/>
        <v>0</v>
      </c>
      <c r="AX356" s="13">
        <f t="shared" si="220"/>
        <v>0</v>
      </c>
      <c r="AY356" s="13">
        <f t="shared" si="227"/>
        <v>0</v>
      </c>
      <c r="BN356" s="13"/>
      <c r="BO356" s="19">
        <f t="shared" si="230"/>
        <v>52140</v>
      </c>
      <c r="BP356">
        <f t="shared" si="221"/>
        <v>29</v>
      </c>
      <c r="BQ356">
        <v>337</v>
      </c>
      <c r="BR356" s="16">
        <f t="shared" si="228"/>
        <v>0</v>
      </c>
      <c r="BS356" s="16">
        <f t="shared" si="222"/>
        <v>0</v>
      </c>
      <c r="BT356" s="14">
        <f t="shared" si="223"/>
        <v>0</v>
      </c>
      <c r="BU356" s="14">
        <f t="shared" si="229"/>
        <v>1.0011717677116394E-08</v>
      </c>
      <c r="BV356" s="13"/>
      <c r="BW356" s="19">
        <f t="shared" si="237"/>
        <v>51926</v>
      </c>
      <c r="BX356">
        <f t="shared" si="224"/>
        <v>29</v>
      </c>
      <c r="BY356">
        <v>337</v>
      </c>
      <c r="BZ356" s="16">
        <f t="shared" si="238"/>
        <v>0</v>
      </c>
      <c r="CA356" s="16">
        <f t="shared" si="225"/>
        <v>0</v>
      </c>
      <c r="CB356" s="14">
        <f t="shared" si="226"/>
        <v>0</v>
      </c>
      <c r="CC356" s="14">
        <f t="shared" si="231"/>
        <v>0</v>
      </c>
      <c r="CD356" s="13"/>
    </row>
    <row r="357" spans="36:82" ht="13.5">
      <c r="AJ357">
        <v>338</v>
      </c>
      <c r="AK357">
        <f t="shared" si="214"/>
        <v>29</v>
      </c>
      <c r="AL357">
        <f t="shared" si="215"/>
        <v>29</v>
      </c>
      <c r="AM357">
        <f t="shared" si="216"/>
        <v>28</v>
      </c>
      <c r="AN357" s="19">
        <f t="shared" si="239"/>
        <v>52171</v>
      </c>
      <c r="AO357" s="13">
        <f t="shared" si="232"/>
        <v>30</v>
      </c>
      <c r="AP357" s="15">
        <f t="shared" si="217"/>
        <v>0.09771197355413136</v>
      </c>
      <c r="AQ357">
        <f t="shared" si="233"/>
        <v>3517</v>
      </c>
      <c r="AR357">
        <f t="shared" si="234"/>
        <v>10</v>
      </c>
      <c r="AS357" s="20">
        <v>0.1</v>
      </c>
      <c r="AT357" s="14">
        <f t="shared" si="235"/>
        <v>35170</v>
      </c>
      <c r="AU357" s="14">
        <f t="shared" si="236"/>
        <v>3517</v>
      </c>
      <c r="AV357" s="14">
        <f t="shared" si="218"/>
        <v>0</v>
      </c>
      <c r="AW357" s="13">
        <f t="shared" si="219"/>
        <v>0</v>
      </c>
      <c r="AX357" s="13">
        <f t="shared" si="220"/>
        <v>3400</v>
      </c>
      <c r="AY357" s="13">
        <f t="shared" si="227"/>
        <v>0</v>
      </c>
      <c r="BN357" s="13"/>
      <c r="BO357" s="19">
        <f t="shared" si="230"/>
        <v>52171</v>
      </c>
      <c r="BP357">
        <f t="shared" si="221"/>
        <v>29</v>
      </c>
      <c r="BQ357">
        <v>338</v>
      </c>
      <c r="BR357" s="16">
        <f t="shared" si="228"/>
        <v>0</v>
      </c>
      <c r="BS357" s="16">
        <f t="shared" si="222"/>
        <v>0</v>
      </c>
      <c r="BT357" s="14">
        <f t="shared" si="223"/>
        <v>0</v>
      </c>
      <c r="BU357" s="14">
        <f t="shared" si="229"/>
        <v>1.0011717677116394E-08</v>
      </c>
      <c r="BV357" s="13"/>
      <c r="BW357" s="19">
        <f t="shared" si="237"/>
        <v>51957</v>
      </c>
      <c r="BX357">
        <f t="shared" si="224"/>
        <v>29</v>
      </c>
      <c r="BY357">
        <v>338</v>
      </c>
      <c r="BZ357" s="16">
        <f t="shared" si="238"/>
        <v>0</v>
      </c>
      <c r="CA357" s="16">
        <f t="shared" si="225"/>
        <v>0</v>
      </c>
      <c r="CB357" s="14">
        <f t="shared" si="226"/>
        <v>0</v>
      </c>
      <c r="CC357" s="14">
        <f t="shared" si="231"/>
        <v>0</v>
      </c>
      <c r="CD357" s="13"/>
    </row>
    <row r="358" spans="36:82" ht="13.5">
      <c r="AJ358">
        <v>339</v>
      </c>
      <c r="AK358">
        <f t="shared" si="214"/>
        <v>29</v>
      </c>
      <c r="AL358">
        <f t="shared" si="215"/>
        <v>29</v>
      </c>
      <c r="AM358">
        <f t="shared" si="216"/>
        <v>28</v>
      </c>
      <c r="AN358" s="19">
        <f t="shared" si="239"/>
        <v>52201</v>
      </c>
      <c r="AO358" s="13">
        <f t="shared" si="232"/>
        <v>31</v>
      </c>
      <c r="AP358" s="15">
        <f t="shared" si="217"/>
        <v>0.07955311121221315</v>
      </c>
      <c r="AQ358">
        <f t="shared" si="233"/>
        <v>2959</v>
      </c>
      <c r="AR358">
        <f t="shared" si="234"/>
        <v>10</v>
      </c>
      <c r="AS358" s="20">
        <v>0.1</v>
      </c>
      <c r="AT358" s="14">
        <f t="shared" si="235"/>
        <v>29590</v>
      </c>
      <c r="AU358" s="14">
        <f t="shared" si="236"/>
        <v>2959</v>
      </c>
      <c r="AV358" s="14">
        <f t="shared" si="218"/>
        <v>0</v>
      </c>
      <c r="AW358" s="13">
        <f t="shared" si="219"/>
        <v>2625</v>
      </c>
      <c r="AX358" s="13">
        <f t="shared" si="220"/>
        <v>0</v>
      </c>
      <c r="AY358" s="13">
        <f t="shared" si="227"/>
        <v>0</v>
      </c>
      <c r="BN358" s="13"/>
      <c r="BO358" s="19">
        <f t="shared" si="230"/>
        <v>52201</v>
      </c>
      <c r="BP358">
        <f t="shared" si="221"/>
        <v>29</v>
      </c>
      <c r="BQ358">
        <v>339</v>
      </c>
      <c r="BR358" s="16">
        <f t="shared" si="228"/>
        <v>0</v>
      </c>
      <c r="BS358" s="16">
        <f t="shared" si="222"/>
        <v>0</v>
      </c>
      <c r="BT358" s="14">
        <f t="shared" si="223"/>
        <v>0</v>
      </c>
      <c r="BU358" s="14">
        <f t="shared" si="229"/>
        <v>1.0011717677116394E-08</v>
      </c>
      <c r="BV358" s="13"/>
      <c r="BW358" s="19">
        <f t="shared" si="237"/>
        <v>51987</v>
      </c>
      <c r="BX358">
        <f t="shared" si="224"/>
        <v>29</v>
      </c>
      <c r="BY358">
        <v>339</v>
      </c>
      <c r="BZ358" s="16">
        <f t="shared" si="238"/>
        <v>0</v>
      </c>
      <c r="CA358" s="16">
        <f t="shared" si="225"/>
        <v>0</v>
      </c>
      <c r="CB358" s="14">
        <f t="shared" si="226"/>
        <v>0</v>
      </c>
      <c r="CC358" s="14">
        <f t="shared" si="231"/>
        <v>0</v>
      </c>
      <c r="CD358" s="13"/>
    </row>
    <row r="359" spans="36:82" ht="13.5">
      <c r="AJ359">
        <v>340</v>
      </c>
      <c r="AK359">
        <f t="shared" si="214"/>
        <v>29</v>
      </c>
      <c r="AL359">
        <f t="shared" si="215"/>
        <v>29</v>
      </c>
      <c r="AM359">
        <f t="shared" si="216"/>
        <v>28</v>
      </c>
      <c r="AN359" s="19">
        <f t="shared" si="239"/>
        <v>52232</v>
      </c>
      <c r="AO359" s="13">
        <f t="shared" si="232"/>
        <v>31</v>
      </c>
      <c r="AP359" s="15">
        <f t="shared" si="217"/>
        <v>0.08906489624845602</v>
      </c>
      <c r="AQ359">
        <f t="shared" si="233"/>
        <v>3313</v>
      </c>
      <c r="AR359">
        <f t="shared" si="234"/>
        <v>10</v>
      </c>
      <c r="AS359" s="20">
        <v>0.1</v>
      </c>
      <c r="AT359" s="14">
        <f t="shared" si="235"/>
        <v>33130</v>
      </c>
      <c r="AU359" s="14">
        <f t="shared" si="236"/>
        <v>3313</v>
      </c>
      <c r="AV359" s="14">
        <f t="shared" si="218"/>
        <v>0</v>
      </c>
      <c r="AW359" s="13">
        <f t="shared" si="219"/>
        <v>0</v>
      </c>
      <c r="AX359" s="13">
        <f t="shared" si="220"/>
        <v>0</v>
      </c>
      <c r="AY359" s="13">
        <f t="shared" si="227"/>
        <v>0</v>
      </c>
      <c r="BN359" s="13"/>
      <c r="BO359" s="19">
        <f t="shared" si="230"/>
        <v>52232</v>
      </c>
      <c r="BP359">
        <f t="shared" si="221"/>
        <v>29</v>
      </c>
      <c r="BQ359">
        <v>340</v>
      </c>
      <c r="BR359" s="16">
        <f t="shared" si="228"/>
        <v>0</v>
      </c>
      <c r="BS359" s="16">
        <f t="shared" si="222"/>
        <v>0</v>
      </c>
      <c r="BT359" s="14">
        <f t="shared" si="223"/>
        <v>0</v>
      </c>
      <c r="BU359" s="14">
        <f t="shared" si="229"/>
        <v>1.0011717677116394E-08</v>
      </c>
      <c r="BV359" s="13"/>
      <c r="BW359" s="19">
        <f t="shared" si="237"/>
        <v>52018</v>
      </c>
      <c r="BX359">
        <f t="shared" si="224"/>
        <v>29</v>
      </c>
      <c r="BY359">
        <v>340</v>
      </c>
      <c r="BZ359" s="16">
        <f t="shared" si="238"/>
        <v>0</v>
      </c>
      <c r="CA359" s="16">
        <f t="shared" si="225"/>
        <v>0</v>
      </c>
      <c r="CB359" s="14">
        <f t="shared" si="226"/>
        <v>0</v>
      </c>
      <c r="CC359" s="14">
        <f t="shared" si="231"/>
        <v>0</v>
      </c>
      <c r="CD359" s="13"/>
    </row>
    <row r="360" spans="36:82" ht="13.5">
      <c r="AJ360">
        <v>341</v>
      </c>
      <c r="AK360">
        <f t="shared" si="214"/>
        <v>29</v>
      </c>
      <c r="AL360">
        <f t="shared" si="215"/>
        <v>29</v>
      </c>
      <c r="AM360">
        <f t="shared" si="216"/>
        <v>28</v>
      </c>
      <c r="AN360" s="19">
        <f t="shared" si="239"/>
        <v>52263</v>
      </c>
      <c r="AO360" s="13">
        <f t="shared" si="232"/>
        <v>28</v>
      </c>
      <c r="AP360" s="15">
        <f t="shared" si="217"/>
        <v>0.09771197355413136</v>
      </c>
      <c r="AQ360">
        <f t="shared" si="233"/>
        <v>3283</v>
      </c>
      <c r="AR360">
        <f t="shared" si="234"/>
        <v>10</v>
      </c>
      <c r="AS360" s="20">
        <v>0.1</v>
      </c>
      <c r="AT360" s="14">
        <f t="shared" si="235"/>
        <v>32830</v>
      </c>
      <c r="AU360" s="14">
        <f t="shared" si="236"/>
        <v>3283</v>
      </c>
      <c r="AV360" s="14">
        <f t="shared" si="218"/>
        <v>0</v>
      </c>
      <c r="AW360" s="13">
        <f t="shared" si="219"/>
        <v>2625</v>
      </c>
      <c r="AX360" s="13">
        <f t="shared" si="220"/>
        <v>0</v>
      </c>
      <c r="AY360" s="13">
        <f t="shared" si="227"/>
        <v>0</v>
      </c>
      <c r="BN360" s="13"/>
      <c r="BO360" s="19">
        <f t="shared" si="230"/>
        <v>52263</v>
      </c>
      <c r="BP360">
        <f t="shared" si="221"/>
        <v>29</v>
      </c>
      <c r="BQ360">
        <v>341</v>
      </c>
      <c r="BR360" s="16">
        <f t="shared" si="228"/>
        <v>0</v>
      </c>
      <c r="BS360" s="16">
        <f t="shared" si="222"/>
        <v>0</v>
      </c>
      <c r="BT360" s="14">
        <f t="shared" si="223"/>
        <v>0</v>
      </c>
      <c r="BU360" s="14">
        <f t="shared" si="229"/>
        <v>1.0011717677116394E-08</v>
      </c>
      <c r="BV360" s="13"/>
      <c r="BW360" s="19">
        <f t="shared" si="237"/>
        <v>52048</v>
      </c>
      <c r="BX360">
        <f t="shared" si="224"/>
        <v>29</v>
      </c>
      <c r="BY360">
        <v>341</v>
      </c>
      <c r="BZ360" s="16">
        <f t="shared" si="238"/>
        <v>0</v>
      </c>
      <c r="CA360" s="16">
        <f t="shared" si="225"/>
        <v>0</v>
      </c>
      <c r="CB360" s="14">
        <f t="shared" si="226"/>
        <v>0</v>
      </c>
      <c r="CC360" s="14">
        <f t="shared" si="231"/>
        <v>0</v>
      </c>
      <c r="CD360" s="13"/>
    </row>
    <row r="361" spans="36:82" ht="13.5">
      <c r="AJ361">
        <v>342</v>
      </c>
      <c r="AK361">
        <f t="shared" si="214"/>
        <v>29</v>
      </c>
      <c r="AL361">
        <f t="shared" si="215"/>
        <v>29</v>
      </c>
      <c r="AM361">
        <f t="shared" si="216"/>
        <v>28</v>
      </c>
      <c r="AN361" s="19">
        <f t="shared" si="239"/>
        <v>52291</v>
      </c>
      <c r="AO361" s="13">
        <f t="shared" si="232"/>
        <v>31</v>
      </c>
      <c r="AP361" s="15">
        <f t="shared" si="217"/>
        <v>0.11500612816548204</v>
      </c>
      <c r="AQ361">
        <f t="shared" si="233"/>
        <v>4278</v>
      </c>
      <c r="AR361">
        <f t="shared" si="234"/>
        <v>10</v>
      </c>
      <c r="AS361" s="20">
        <v>0.1</v>
      </c>
      <c r="AT361" s="14">
        <f t="shared" si="235"/>
        <v>42780</v>
      </c>
      <c r="AU361" s="14">
        <f t="shared" si="236"/>
        <v>4278</v>
      </c>
      <c r="AV361" s="14">
        <f t="shared" si="218"/>
        <v>0</v>
      </c>
      <c r="AW361" s="13">
        <f t="shared" si="219"/>
        <v>0</v>
      </c>
      <c r="AX361" s="13">
        <f t="shared" si="220"/>
        <v>0</v>
      </c>
      <c r="AY361" s="13">
        <f t="shared" si="227"/>
        <v>0</v>
      </c>
      <c r="BN361" s="13"/>
      <c r="BO361" s="19">
        <f t="shared" si="230"/>
        <v>52291</v>
      </c>
      <c r="BP361">
        <f t="shared" si="221"/>
        <v>29</v>
      </c>
      <c r="BQ361">
        <v>342</v>
      </c>
      <c r="BR361" s="16">
        <f t="shared" si="228"/>
        <v>0</v>
      </c>
      <c r="BS361" s="16">
        <f t="shared" si="222"/>
        <v>0</v>
      </c>
      <c r="BT361" s="14">
        <f t="shared" si="223"/>
        <v>0</v>
      </c>
      <c r="BU361" s="14">
        <f t="shared" si="229"/>
        <v>1.0011717677116394E-08</v>
      </c>
      <c r="BV361" s="13"/>
      <c r="BW361" s="19">
        <f t="shared" si="237"/>
        <v>52079</v>
      </c>
      <c r="BX361">
        <f t="shared" si="224"/>
        <v>29</v>
      </c>
      <c r="BY361">
        <v>342</v>
      </c>
      <c r="BZ361" s="16">
        <f t="shared" si="238"/>
        <v>0</v>
      </c>
      <c r="CA361" s="16">
        <f t="shared" si="225"/>
        <v>0</v>
      </c>
      <c r="CB361" s="14">
        <f t="shared" si="226"/>
        <v>0</v>
      </c>
      <c r="CC361" s="14">
        <f t="shared" si="231"/>
        <v>0</v>
      </c>
      <c r="CD361" s="13"/>
    </row>
    <row r="362" spans="36:82" ht="13.5">
      <c r="AJ362">
        <v>343</v>
      </c>
      <c r="AK362">
        <f t="shared" si="214"/>
        <v>29</v>
      </c>
      <c r="AL362">
        <f t="shared" si="215"/>
        <v>29</v>
      </c>
      <c r="AM362">
        <f t="shared" si="216"/>
        <v>29</v>
      </c>
      <c r="AN362" s="19">
        <f t="shared" si="239"/>
        <v>52322</v>
      </c>
      <c r="AO362" s="13">
        <f t="shared" si="232"/>
        <v>30</v>
      </c>
      <c r="AP362" s="15">
        <f t="shared" si="217"/>
        <v>0.13316499050740024</v>
      </c>
      <c r="AQ362">
        <f t="shared" si="233"/>
        <v>4793</v>
      </c>
      <c r="AR362">
        <f t="shared" si="234"/>
        <v>10</v>
      </c>
      <c r="AS362" s="20">
        <v>0.1</v>
      </c>
      <c r="AT362" s="14">
        <f t="shared" si="235"/>
        <v>47930</v>
      </c>
      <c r="AU362" s="14">
        <f t="shared" si="236"/>
        <v>4793</v>
      </c>
      <c r="AV362" s="14">
        <f t="shared" si="218"/>
        <v>10500</v>
      </c>
      <c r="AW362" s="13">
        <f t="shared" si="219"/>
        <v>0</v>
      </c>
      <c r="AX362" s="13">
        <f t="shared" si="220"/>
        <v>0</v>
      </c>
      <c r="AY362" s="13">
        <f t="shared" si="227"/>
        <v>70000</v>
      </c>
      <c r="BN362" s="13"/>
      <c r="BO362" s="19">
        <f t="shared" si="230"/>
        <v>52322</v>
      </c>
      <c r="BP362">
        <f t="shared" si="221"/>
        <v>29</v>
      </c>
      <c r="BQ362">
        <v>343</v>
      </c>
      <c r="BR362" s="16">
        <f t="shared" si="228"/>
        <v>0</v>
      </c>
      <c r="BS362" s="16">
        <f t="shared" si="222"/>
        <v>0</v>
      </c>
      <c r="BT362" s="14">
        <f t="shared" si="223"/>
        <v>0</v>
      </c>
      <c r="BU362" s="14">
        <f t="shared" si="229"/>
        <v>1.0011717677116394E-08</v>
      </c>
      <c r="BV362" s="13"/>
      <c r="BW362" s="19">
        <f t="shared" si="237"/>
        <v>52110</v>
      </c>
      <c r="BX362">
        <f t="shared" si="224"/>
        <v>29</v>
      </c>
      <c r="BY362">
        <v>343</v>
      </c>
      <c r="BZ362" s="16">
        <f t="shared" si="238"/>
        <v>0</v>
      </c>
      <c r="CA362" s="16">
        <f t="shared" si="225"/>
        <v>0</v>
      </c>
      <c r="CB362" s="14">
        <f t="shared" si="226"/>
        <v>0</v>
      </c>
      <c r="CC362" s="14">
        <f t="shared" si="231"/>
        <v>0</v>
      </c>
      <c r="CD362" s="13"/>
    </row>
    <row r="363" spans="36:82" ht="13.5">
      <c r="AJ363">
        <v>344</v>
      </c>
      <c r="AK363">
        <f t="shared" si="214"/>
        <v>29</v>
      </c>
      <c r="AL363">
        <f t="shared" si="215"/>
        <v>29</v>
      </c>
      <c r="AM363">
        <f t="shared" si="216"/>
        <v>29</v>
      </c>
      <c r="AN363" s="19">
        <f t="shared" si="239"/>
        <v>52352</v>
      </c>
      <c r="AO363" s="13">
        <f t="shared" si="232"/>
        <v>31</v>
      </c>
      <c r="AP363" s="15">
        <f t="shared" si="217"/>
        <v>0.1418120678130756</v>
      </c>
      <c r="AQ363">
        <f t="shared" si="233"/>
        <v>5275</v>
      </c>
      <c r="AR363">
        <f t="shared" si="234"/>
        <v>10</v>
      </c>
      <c r="AS363" s="20">
        <v>0.1</v>
      </c>
      <c r="AT363" s="14">
        <f t="shared" si="235"/>
        <v>52750</v>
      </c>
      <c r="AU363" s="14">
        <f t="shared" si="236"/>
        <v>5275</v>
      </c>
      <c r="AV363" s="14">
        <f t="shared" si="218"/>
        <v>0</v>
      </c>
      <c r="AW363" s="13">
        <f t="shared" si="219"/>
        <v>0</v>
      </c>
      <c r="AX363" s="13">
        <f t="shared" si="220"/>
        <v>0</v>
      </c>
      <c r="AY363" s="13">
        <f t="shared" si="227"/>
        <v>0</v>
      </c>
      <c r="BN363" s="13"/>
      <c r="BO363" s="19">
        <f t="shared" si="230"/>
        <v>52352</v>
      </c>
      <c r="BP363">
        <f t="shared" si="221"/>
        <v>29</v>
      </c>
      <c r="BQ363">
        <v>344</v>
      </c>
      <c r="BR363" s="16">
        <f t="shared" si="228"/>
        <v>0</v>
      </c>
      <c r="BS363" s="16">
        <f t="shared" si="222"/>
        <v>0</v>
      </c>
      <c r="BT363" s="14">
        <f t="shared" si="223"/>
        <v>0</v>
      </c>
      <c r="BU363" s="14">
        <f t="shared" si="229"/>
        <v>1.0011717677116394E-08</v>
      </c>
      <c r="BV363" s="13"/>
      <c r="BW363" s="19">
        <f t="shared" si="237"/>
        <v>52140</v>
      </c>
      <c r="BX363">
        <f t="shared" si="224"/>
        <v>29</v>
      </c>
      <c r="BY363">
        <v>344</v>
      </c>
      <c r="BZ363" s="16">
        <f t="shared" si="238"/>
        <v>0</v>
      </c>
      <c r="CA363" s="16">
        <f t="shared" si="225"/>
        <v>0</v>
      </c>
      <c r="CB363" s="14">
        <f t="shared" si="226"/>
        <v>0</v>
      </c>
      <c r="CC363" s="14">
        <f t="shared" si="231"/>
        <v>0</v>
      </c>
      <c r="CD363" s="13"/>
    </row>
    <row r="364" spans="36:82" ht="13.5">
      <c r="AJ364">
        <v>345</v>
      </c>
      <c r="AK364">
        <f t="shared" si="214"/>
        <v>29</v>
      </c>
      <c r="AL364">
        <f t="shared" si="215"/>
        <v>29</v>
      </c>
      <c r="AM364">
        <f t="shared" si="216"/>
        <v>29</v>
      </c>
      <c r="AN364" s="19">
        <f t="shared" si="239"/>
        <v>52383</v>
      </c>
      <c r="AO364" s="13">
        <f t="shared" si="232"/>
        <v>30</v>
      </c>
      <c r="AP364" s="15">
        <f t="shared" si="217"/>
        <v>0.13316499050740024</v>
      </c>
      <c r="AQ364">
        <f t="shared" si="233"/>
        <v>4793</v>
      </c>
      <c r="AR364">
        <f t="shared" si="234"/>
        <v>10</v>
      </c>
      <c r="AS364" s="20">
        <v>0.1</v>
      </c>
      <c r="AT364" s="14">
        <f t="shared" si="235"/>
        <v>47930</v>
      </c>
      <c r="AU364" s="14">
        <f t="shared" si="236"/>
        <v>4793</v>
      </c>
      <c r="AV364" s="14">
        <f t="shared" si="218"/>
        <v>0</v>
      </c>
      <c r="AW364" s="13">
        <f t="shared" si="219"/>
        <v>0</v>
      </c>
      <c r="AX364" s="13">
        <f t="shared" si="220"/>
        <v>0</v>
      </c>
      <c r="AY364" s="13">
        <f t="shared" si="227"/>
        <v>0</v>
      </c>
      <c r="BN364" s="13"/>
      <c r="BO364" s="19">
        <f t="shared" si="230"/>
        <v>52383</v>
      </c>
      <c r="BP364">
        <f t="shared" si="221"/>
        <v>29</v>
      </c>
      <c r="BQ364">
        <v>345</v>
      </c>
      <c r="BR364" s="16">
        <f t="shared" si="228"/>
        <v>0</v>
      </c>
      <c r="BS364" s="16">
        <f t="shared" si="222"/>
        <v>0</v>
      </c>
      <c r="BT364" s="14">
        <f t="shared" si="223"/>
        <v>0</v>
      </c>
      <c r="BU364" s="14">
        <f t="shared" si="229"/>
        <v>1.0011717677116394E-08</v>
      </c>
      <c r="BV364" s="13"/>
      <c r="BW364" s="19">
        <f t="shared" si="237"/>
        <v>52171</v>
      </c>
      <c r="BX364">
        <f t="shared" si="224"/>
        <v>29</v>
      </c>
      <c r="BY364">
        <v>345</v>
      </c>
      <c r="BZ364" s="16">
        <f t="shared" si="238"/>
        <v>0</v>
      </c>
      <c r="CA364" s="16">
        <f t="shared" si="225"/>
        <v>0</v>
      </c>
      <c r="CB364" s="14">
        <f t="shared" si="226"/>
        <v>0</v>
      </c>
      <c r="CC364" s="14">
        <f t="shared" si="231"/>
        <v>0</v>
      </c>
      <c r="CD364" s="13"/>
    </row>
    <row r="365" spans="36:82" ht="13.5">
      <c r="AJ365">
        <v>346</v>
      </c>
      <c r="AK365">
        <f t="shared" si="214"/>
        <v>29</v>
      </c>
      <c r="AL365">
        <f t="shared" si="215"/>
        <v>29</v>
      </c>
      <c r="AM365">
        <f t="shared" si="216"/>
        <v>29</v>
      </c>
      <c r="AN365" s="19">
        <f t="shared" si="239"/>
        <v>52413</v>
      </c>
      <c r="AO365" s="13">
        <f t="shared" si="232"/>
        <v>31</v>
      </c>
      <c r="AP365" s="15">
        <f t="shared" si="217"/>
        <v>0.11500612816548204</v>
      </c>
      <c r="AQ365">
        <f t="shared" si="233"/>
        <v>4278</v>
      </c>
      <c r="AR365">
        <f t="shared" si="234"/>
        <v>10</v>
      </c>
      <c r="AS365" s="20">
        <v>0.1</v>
      </c>
      <c r="AT365" s="14">
        <f t="shared" si="235"/>
        <v>42780</v>
      </c>
      <c r="AU365" s="14">
        <f t="shared" si="236"/>
        <v>4278</v>
      </c>
      <c r="AV365" s="14">
        <f t="shared" si="218"/>
        <v>0</v>
      </c>
      <c r="AW365" s="13">
        <f t="shared" si="219"/>
        <v>2625</v>
      </c>
      <c r="AX365" s="13">
        <f t="shared" si="220"/>
        <v>0</v>
      </c>
      <c r="AY365" s="13">
        <f t="shared" si="227"/>
        <v>0</v>
      </c>
      <c r="BN365" s="13"/>
      <c r="BO365" s="19">
        <f t="shared" si="230"/>
        <v>52413</v>
      </c>
      <c r="BP365">
        <f t="shared" si="221"/>
        <v>29</v>
      </c>
      <c r="BQ365">
        <v>346</v>
      </c>
      <c r="BR365" s="16">
        <f t="shared" si="228"/>
        <v>0</v>
      </c>
      <c r="BS365" s="16">
        <f t="shared" si="222"/>
        <v>0</v>
      </c>
      <c r="BT365" s="14">
        <f t="shared" si="223"/>
        <v>0</v>
      </c>
      <c r="BU365" s="14">
        <f t="shared" si="229"/>
        <v>1.0011717677116394E-08</v>
      </c>
      <c r="BV365" s="13"/>
      <c r="BW365" s="19">
        <f t="shared" si="237"/>
        <v>52201</v>
      </c>
      <c r="BX365">
        <f t="shared" si="224"/>
        <v>29</v>
      </c>
      <c r="BY365">
        <v>346</v>
      </c>
      <c r="BZ365" s="16">
        <f t="shared" si="238"/>
        <v>0</v>
      </c>
      <c r="CA365" s="16">
        <f t="shared" si="225"/>
        <v>0</v>
      </c>
      <c r="CB365" s="14">
        <f t="shared" si="226"/>
        <v>0</v>
      </c>
      <c r="CC365" s="14">
        <f t="shared" si="231"/>
        <v>0</v>
      </c>
      <c r="CD365" s="13"/>
    </row>
    <row r="366" spans="36:82" ht="13.5">
      <c r="AJ366">
        <v>347</v>
      </c>
      <c r="AK366">
        <f t="shared" si="214"/>
        <v>29</v>
      </c>
      <c r="AL366">
        <f t="shared" si="215"/>
        <v>29</v>
      </c>
      <c r="AM366">
        <f t="shared" si="216"/>
        <v>29</v>
      </c>
      <c r="AN366" s="19">
        <f t="shared" si="239"/>
        <v>52444</v>
      </c>
      <c r="AO366" s="13">
        <f t="shared" si="232"/>
        <v>31</v>
      </c>
      <c r="AP366" s="15">
        <f t="shared" si="217"/>
        <v>0.12451791320172494</v>
      </c>
      <c r="AQ366">
        <f t="shared" si="233"/>
        <v>4632</v>
      </c>
      <c r="AR366">
        <f t="shared" si="234"/>
        <v>10</v>
      </c>
      <c r="AS366" s="20">
        <v>0.1</v>
      </c>
      <c r="AT366" s="14">
        <f t="shared" si="235"/>
        <v>46320</v>
      </c>
      <c r="AU366" s="14">
        <f t="shared" si="236"/>
        <v>4632</v>
      </c>
      <c r="AV366" s="14">
        <f t="shared" si="218"/>
        <v>0</v>
      </c>
      <c r="AW366" s="13">
        <f t="shared" si="219"/>
        <v>0</v>
      </c>
      <c r="AX366" s="13">
        <f t="shared" si="220"/>
        <v>0</v>
      </c>
      <c r="AY366" s="13">
        <f t="shared" si="227"/>
        <v>0</v>
      </c>
      <c r="BN366" s="13"/>
      <c r="BO366" s="19">
        <f t="shared" si="230"/>
        <v>52444</v>
      </c>
      <c r="BP366">
        <f t="shared" si="221"/>
        <v>29</v>
      </c>
      <c r="BQ366">
        <v>347</v>
      </c>
      <c r="BR366" s="16">
        <f t="shared" si="228"/>
        <v>0</v>
      </c>
      <c r="BS366" s="16">
        <f t="shared" si="222"/>
        <v>0</v>
      </c>
      <c r="BT366" s="14">
        <f t="shared" si="223"/>
        <v>0</v>
      </c>
      <c r="BU366" s="14">
        <f t="shared" si="229"/>
        <v>1.0011717677116394E-08</v>
      </c>
      <c r="BV366" s="13"/>
      <c r="BW366" s="19">
        <f t="shared" si="237"/>
        <v>52232</v>
      </c>
      <c r="BX366">
        <f t="shared" si="224"/>
        <v>29</v>
      </c>
      <c r="BY366">
        <v>347</v>
      </c>
      <c r="BZ366" s="16">
        <f t="shared" si="238"/>
        <v>0</v>
      </c>
      <c r="CA366" s="16">
        <f t="shared" si="225"/>
        <v>0</v>
      </c>
      <c r="CB366" s="14">
        <f t="shared" si="226"/>
        <v>0</v>
      </c>
      <c r="CC366" s="14">
        <f t="shared" si="231"/>
        <v>0</v>
      </c>
      <c r="CD366" s="13"/>
    </row>
    <row r="367" spans="36:82" ht="13.5">
      <c r="AJ367">
        <v>348</v>
      </c>
      <c r="AK367">
        <f t="shared" si="214"/>
        <v>29</v>
      </c>
      <c r="AL367">
        <f t="shared" si="215"/>
        <v>29</v>
      </c>
      <c r="AM367">
        <f t="shared" si="216"/>
        <v>29</v>
      </c>
      <c r="AN367" s="19">
        <f t="shared" si="239"/>
        <v>52475</v>
      </c>
      <c r="AO367" s="13">
        <f t="shared" si="232"/>
        <v>30</v>
      </c>
      <c r="AP367" s="15">
        <f t="shared" si="217"/>
        <v>0.11500612816548204</v>
      </c>
      <c r="AQ367">
        <f t="shared" si="233"/>
        <v>4140</v>
      </c>
      <c r="AR367">
        <f t="shared" si="234"/>
        <v>10</v>
      </c>
      <c r="AS367" s="20">
        <v>0.1</v>
      </c>
      <c r="AT367" s="14">
        <f t="shared" si="235"/>
        <v>41400</v>
      </c>
      <c r="AU367" s="14">
        <f t="shared" si="236"/>
        <v>4140</v>
      </c>
      <c r="AV367" s="14">
        <f t="shared" si="218"/>
        <v>0</v>
      </c>
      <c r="AW367" s="13">
        <f t="shared" si="219"/>
        <v>2625</v>
      </c>
      <c r="AX367" s="13">
        <f t="shared" si="220"/>
        <v>0</v>
      </c>
      <c r="AY367" s="13">
        <f t="shared" si="227"/>
        <v>0</v>
      </c>
      <c r="BN367" s="13"/>
      <c r="BO367" s="19">
        <f t="shared" si="230"/>
        <v>52475</v>
      </c>
      <c r="BP367">
        <f t="shared" si="221"/>
        <v>29</v>
      </c>
      <c r="BQ367">
        <v>348</v>
      </c>
      <c r="BR367" s="16">
        <f t="shared" si="228"/>
        <v>0</v>
      </c>
      <c r="BS367" s="16">
        <f t="shared" si="222"/>
        <v>0</v>
      </c>
      <c r="BT367" s="14">
        <f t="shared" si="223"/>
        <v>0</v>
      </c>
      <c r="BU367" s="14">
        <f t="shared" si="229"/>
        <v>1.0011717677116394E-08</v>
      </c>
      <c r="BV367" s="13"/>
      <c r="BW367" s="19">
        <f t="shared" si="237"/>
        <v>52263</v>
      </c>
      <c r="BX367">
        <f t="shared" si="224"/>
        <v>29</v>
      </c>
      <c r="BY367">
        <v>348</v>
      </c>
      <c r="BZ367" s="16">
        <f t="shared" si="238"/>
        <v>0</v>
      </c>
      <c r="CA367" s="16">
        <f t="shared" si="225"/>
        <v>0</v>
      </c>
      <c r="CB367" s="14">
        <f t="shared" si="226"/>
        <v>0</v>
      </c>
      <c r="CC367" s="14">
        <f t="shared" si="231"/>
        <v>0</v>
      </c>
      <c r="CD367" s="13"/>
    </row>
    <row r="368" spans="36:82" ht="13.5">
      <c r="AJ368">
        <v>349</v>
      </c>
      <c r="AK368">
        <f t="shared" si="214"/>
        <v>30</v>
      </c>
      <c r="AL368">
        <f t="shared" si="215"/>
        <v>30</v>
      </c>
      <c r="AM368">
        <f t="shared" si="216"/>
        <v>29</v>
      </c>
      <c r="AN368" s="19">
        <f aca="true" t="shared" si="240" ref="AN368:AN377">DATE(YEAR(AN367),MONTH(AN367)+1,1)</f>
        <v>52505</v>
      </c>
      <c r="AO368" s="13">
        <f aca="true" t="shared" si="241" ref="AO368:AO375">DAY(AN369-1)</f>
        <v>31</v>
      </c>
      <c r="AP368" s="15">
        <f t="shared" si="217"/>
        <v>0.10582725560550767</v>
      </c>
      <c r="AQ368">
        <f aca="true" t="shared" si="242" ref="AQ368:AQ376">INT($C$2*AO368*24*AP368)</f>
        <v>3936</v>
      </c>
      <c r="AR368">
        <f t="shared" si="234"/>
        <v>10</v>
      </c>
      <c r="AS368" s="20">
        <v>0.1</v>
      </c>
      <c r="AT368" s="14">
        <f aca="true" t="shared" si="243" ref="AT368:AT376">INT(AQ368*AR368)</f>
        <v>39360</v>
      </c>
      <c r="AU368" s="14">
        <f aca="true" t="shared" si="244" ref="AU368:AU376">INT(AT368*AS368)</f>
        <v>3936</v>
      </c>
      <c r="AV368" s="14">
        <f t="shared" si="218"/>
        <v>0</v>
      </c>
      <c r="AW368" s="13">
        <f t="shared" si="219"/>
        <v>0</v>
      </c>
      <c r="AX368" s="13">
        <f t="shared" si="220"/>
        <v>0</v>
      </c>
      <c r="AY368" s="13">
        <f t="shared" si="227"/>
        <v>0</v>
      </c>
      <c r="BN368" s="13"/>
      <c r="BO368" s="19">
        <f t="shared" si="230"/>
        <v>52505</v>
      </c>
      <c r="BP368">
        <f t="shared" si="221"/>
        <v>30</v>
      </c>
      <c r="BQ368">
        <v>349</v>
      </c>
      <c r="BR368" s="16">
        <f t="shared" si="228"/>
        <v>0</v>
      </c>
      <c r="BS368" s="16">
        <f t="shared" si="222"/>
        <v>0</v>
      </c>
      <c r="BT368" s="14">
        <f t="shared" si="223"/>
        <v>0</v>
      </c>
      <c r="BU368" s="14">
        <f t="shared" si="229"/>
        <v>1.0011717677116394E-08</v>
      </c>
      <c r="BV368" s="13"/>
      <c r="BW368" s="19">
        <f t="shared" si="237"/>
        <v>52291</v>
      </c>
      <c r="BX368">
        <f t="shared" si="224"/>
        <v>30</v>
      </c>
      <c r="BY368">
        <v>349</v>
      </c>
      <c r="BZ368" s="16">
        <f t="shared" si="238"/>
        <v>0</v>
      </c>
      <c r="CA368" s="16">
        <f t="shared" si="225"/>
        <v>0</v>
      </c>
      <c r="CB368" s="14">
        <f t="shared" si="226"/>
        <v>0</v>
      </c>
      <c r="CC368" s="14">
        <f t="shared" si="231"/>
        <v>0</v>
      </c>
      <c r="CD368" s="13"/>
    </row>
    <row r="369" spans="36:82" ht="13.5">
      <c r="AJ369">
        <v>350</v>
      </c>
      <c r="AK369">
        <f t="shared" si="214"/>
        <v>30</v>
      </c>
      <c r="AL369">
        <f t="shared" si="215"/>
        <v>30</v>
      </c>
      <c r="AM369">
        <f t="shared" si="216"/>
        <v>29</v>
      </c>
      <c r="AN369" s="19">
        <f t="shared" si="240"/>
        <v>52536</v>
      </c>
      <c r="AO369" s="13">
        <f t="shared" si="241"/>
        <v>30</v>
      </c>
      <c r="AP369" s="15">
        <f t="shared" si="217"/>
        <v>0.0972234136863607</v>
      </c>
      <c r="AQ369">
        <f t="shared" si="242"/>
        <v>3500</v>
      </c>
      <c r="AR369">
        <f t="shared" si="234"/>
        <v>10</v>
      </c>
      <c r="AS369" s="20">
        <v>0.1</v>
      </c>
      <c r="AT369" s="14">
        <f t="shared" si="243"/>
        <v>35000</v>
      </c>
      <c r="AU369" s="14">
        <f t="shared" si="244"/>
        <v>3500</v>
      </c>
      <c r="AV369" s="14">
        <f t="shared" si="218"/>
        <v>0</v>
      </c>
      <c r="AW369" s="13">
        <f t="shared" si="219"/>
        <v>0</v>
      </c>
      <c r="AX369" s="13">
        <f t="shared" si="220"/>
        <v>3400</v>
      </c>
      <c r="AY369" s="13">
        <f t="shared" si="227"/>
        <v>0</v>
      </c>
      <c r="BN369" s="13"/>
      <c r="BO369" s="19">
        <f t="shared" si="230"/>
        <v>52536</v>
      </c>
      <c r="BP369">
        <f t="shared" si="221"/>
        <v>30</v>
      </c>
      <c r="BQ369">
        <v>350</v>
      </c>
      <c r="BR369" s="16">
        <f t="shared" si="228"/>
        <v>0</v>
      </c>
      <c r="BS369" s="16">
        <f t="shared" si="222"/>
        <v>0</v>
      </c>
      <c r="BT369" s="14">
        <f t="shared" si="223"/>
        <v>0</v>
      </c>
      <c r="BU369" s="14">
        <f t="shared" si="229"/>
        <v>1.0011717677116394E-08</v>
      </c>
      <c r="BV369" s="13"/>
      <c r="BW369" s="19">
        <f t="shared" si="237"/>
        <v>52322</v>
      </c>
      <c r="BX369">
        <f t="shared" si="224"/>
        <v>30</v>
      </c>
      <c r="BY369">
        <v>350</v>
      </c>
      <c r="BZ369" s="16">
        <f t="shared" si="238"/>
        <v>0</v>
      </c>
      <c r="CA369" s="16">
        <f t="shared" si="225"/>
        <v>0</v>
      </c>
      <c r="CB369" s="14">
        <f t="shared" si="226"/>
        <v>0</v>
      </c>
      <c r="CC369" s="14">
        <f t="shared" si="231"/>
        <v>0</v>
      </c>
      <c r="CD369" s="13"/>
    </row>
    <row r="370" spans="36:82" ht="13.5">
      <c r="AJ370">
        <v>351</v>
      </c>
      <c r="AK370">
        <f t="shared" si="214"/>
        <v>30</v>
      </c>
      <c r="AL370">
        <f t="shared" si="215"/>
        <v>30</v>
      </c>
      <c r="AM370">
        <f t="shared" si="216"/>
        <v>29</v>
      </c>
      <c r="AN370" s="19">
        <f t="shared" si="240"/>
        <v>52566</v>
      </c>
      <c r="AO370" s="13">
        <f t="shared" si="241"/>
        <v>31</v>
      </c>
      <c r="AP370" s="15">
        <f t="shared" si="217"/>
        <v>0.07915534565615207</v>
      </c>
      <c r="AQ370">
        <f t="shared" si="242"/>
        <v>2944</v>
      </c>
      <c r="AR370">
        <f t="shared" si="234"/>
        <v>10</v>
      </c>
      <c r="AS370" s="20">
        <v>0.1</v>
      </c>
      <c r="AT370" s="14">
        <f t="shared" si="243"/>
        <v>29440</v>
      </c>
      <c r="AU370" s="14">
        <f t="shared" si="244"/>
        <v>2944</v>
      </c>
      <c r="AV370" s="14">
        <f t="shared" si="218"/>
        <v>0</v>
      </c>
      <c r="AW370" s="13">
        <f t="shared" si="219"/>
        <v>2625</v>
      </c>
      <c r="AX370" s="13">
        <f t="shared" si="220"/>
        <v>0</v>
      </c>
      <c r="AY370" s="13">
        <f t="shared" si="227"/>
        <v>0</v>
      </c>
      <c r="BN370" s="13"/>
      <c r="BO370" s="19">
        <f t="shared" si="230"/>
        <v>52566</v>
      </c>
      <c r="BP370">
        <f t="shared" si="221"/>
        <v>30</v>
      </c>
      <c r="BQ370">
        <v>351</v>
      </c>
      <c r="BR370" s="16">
        <f t="shared" si="228"/>
        <v>0</v>
      </c>
      <c r="BS370" s="16">
        <f t="shared" si="222"/>
        <v>0</v>
      </c>
      <c r="BT370" s="14">
        <f t="shared" si="223"/>
        <v>0</v>
      </c>
      <c r="BU370" s="14">
        <f t="shared" si="229"/>
        <v>1.0011717677116394E-08</v>
      </c>
      <c r="BV370" s="13"/>
      <c r="BW370" s="19">
        <f t="shared" si="237"/>
        <v>52352</v>
      </c>
      <c r="BX370">
        <f t="shared" si="224"/>
        <v>30</v>
      </c>
      <c r="BY370">
        <v>351</v>
      </c>
      <c r="BZ370" s="16">
        <f t="shared" si="238"/>
        <v>0</v>
      </c>
      <c r="CA370" s="16">
        <f t="shared" si="225"/>
        <v>0</v>
      </c>
      <c r="CB370" s="14">
        <f t="shared" si="226"/>
        <v>0</v>
      </c>
      <c r="CC370" s="14">
        <f t="shared" si="231"/>
        <v>0</v>
      </c>
      <c r="CD370" s="13"/>
    </row>
    <row r="371" spans="36:82" ht="13.5">
      <c r="AJ371">
        <v>352</v>
      </c>
      <c r="AK371">
        <f t="shared" si="214"/>
        <v>30</v>
      </c>
      <c r="AL371">
        <f t="shared" si="215"/>
        <v>30</v>
      </c>
      <c r="AM371">
        <f t="shared" si="216"/>
        <v>29</v>
      </c>
      <c r="AN371" s="19">
        <f t="shared" si="240"/>
        <v>52597</v>
      </c>
      <c r="AO371" s="13">
        <f t="shared" si="241"/>
        <v>31</v>
      </c>
      <c r="AP371" s="15">
        <f t="shared" si="217"/>
        <v>0.08861957176721373</v>
      </c>
      <c r="AQ371">
        <f t="shared" si="242"/>
        <v>3296</v>
      </c>
      <c r="AR371">
        <f t="shared" si="234"/>
        <v>10</v>
      </c>
      <c r="AS371" s="20">
        <v>0.1</v>
      </c>
      <c r="AT371" s="14">
        <f t="shared" si="243"/>
        <v>32960</v>
      </c>
      <c r="AU371" s="14">
        <f t="shared" si="244"/>
        <v>3296</v>
      </c>
      <c r="AV371" s="14">
        <f t="shared" si="218"/>
        <v>0</v>
      </c>
      <c r="AW371" s="13">
        <f t="shared" si="219"/>
        <v>0</v>
      </c>
      <c r="AX371" s="13">
        <f t="shared" si="220"/>
        <v>0</v>
      </c>
      <c r="AY371" s="13">
        <f t="shared" si="227"/>
        <v>0</v>
      </c>
      <c r="BN371" s="13"/>
      <c r="BO371" s="19">
        <f t="shared" si="230"/>
        <v>52597</v>
      </c>
      <c r="BP371">
        <f t="shared" si="221"/>
        <v>30</v>
      </c>
      <c r="BQ371">
        <v>352</v>
      </c>
      <c r="BR371" s="16">
        <f t="shared" si="228"/>
        <v>0</v>
      </c>
      <c r="BS371" s="16">
        <f t="shared" si="222"/>
        <v>0</v>
      </c>
      <c r="BT371" s="14">
        <f t="shared" si="223"/>
        <v>0</v>
      </c>
      <c r="BU371" s="14">
        <f t="shared" si="229"/>
        <v>1.0011717677116394E-08</v>
      </c>
      <c r="BV371" s="13"/>
      <c r="BW371" s="19">
        <f t="shared" si="237"/>
        <v>52383</v>
      </c>
      <c r="BX371">
        <f t="shared" si="224"/>
        <v>30</v>
      </c>
      <c r="BY371">
        <v>352</v>
      </c>
      <c r="BZ371" s="16">
        <f t="shared" si="238"/>
        <v>0</v>
      </c>
      <c r="CA371" s="16">
        <f t="shared" si="225"/>
        <v>0</v>
      </c>
      <c r="CB371" s="14">
        <f t="shared" si="226"/>
        <v>0</v>
      </c>
      <c r="CC371" s="14">
        <f t="shared" si="231"/>
        <v>0</v>
      </c>
      <c r="CD371" s="13"/>
    </row>
    <row r="372" spans="36:82" ht="13.5">
      <c r="AJ372">
        <v>353</v>
      </c>
      <c r="AK372">
        <f t="shared" si="214"/>
        <v>30</v>
      </c>
      <c r="AL372">
        <f t="shared" si="215"/>
        <v>30</v>
      </c>
      <c r="AM372">
        <f t="shared" si="216"/>
        <v>29</v>
      </c>
      <c r="AN372" s="19">
        <f t="shared" si="240"/>
        <v>52628</v>
      </c>
      <c r="AO372" s="13">
        <f t="shared" si="241"/>
        <v>29</v>
      </c>
      <c r="AP372" s="15">
        <f t="shared" si="217"/>
        <v>0.0972234136863607</v>
      </c>
      <c r="AQ372">
        <f t="shared" si="242"/>
        <v>3383</v>
      </c>
      <c r="AR372">
        <f t="shared" si="234"/>
        <v>10</v>
      </c>
      <c r="AS372" s="20">
        <v>0.1</v>
      </c>
      <c r="AT372" s="14">
        <f t="shared" si="243"/>
        <v>33830</v>
      </c>
      <c r="AU372" s="14">
        <f t="shared" si="244"/>
        <v>3383</v>
      </c>
      <c r="AV372" s="14">
        <f t="shared" si="218"/>
        <v>0</v>
      </c>
      <c r="AW372" s="13">
        <f t="shared" si="219"/>
        <v>2625</v>
      </c>
      <c r="AX372" s="13">
        <f t="shared" si="220"/>
        <v>0</v>
      </c>
      <c r="AY372" s="13">
        <f t="shared" si="227"/>
        <v>0</v>
      </c>
      <c r="BN372" s="13"/>
      <c r="BO372" s="19">
        <f t="shared" si="230"/>
        <v>52628</v>
      </c>
      <c r="BP372">
        <f t="shared" si="221"/>
        <v>30</v>
      </c>
      <c r="BQ372">
        <v>353</v>
      </c>
      <c r="BR372" s="16">
        <f t="shared" si="228"/>
        <v>0</v>
      </c>
      <c r="BS372" s="16">
        <f t="shared" si="222"/>
        <v>0</v>
      </c>
      <c r="BT372" s="14">
        <f t="shared" si="223"/>
        <v>0</v>
      </c>
      <c r="BU372" s="14">
        <f t="shared" si="229"/>
        <v>1.0011717677116394E-08</v>
      </c>
      <c r="BV372" s="13"/>
      <c r="BW372" s="19">
        <f t="shared" si="237"/>
        <v>52413</v>
      </c>
      <c r="BX372">
        <f t="shared" si="224"/>
        <v>30</v>
      </c>
      <c r="BY372">
        <v>353</v>
      </c>
      <c r="BZ372" s="16">
        <f t="shared" si="238"/>
        <v>0</v>
      </c>
      <c r="CA372" s="16">
        <f t="shared" si="225"/>
        <v>0</v>
      </c>
      <c r="CB372" s="14">
        <f t="shared" si="226"/>
        <v>0</v>
      </c>
      <c r="CC372" s="14">
        <f t="shared" si="231"/>
        <v>0</v>
      </c>
      <c r="CD372" s="13"/>
    </row>
    <row r="373" spans="36:82" ht="13.5">
      <c r="AJ373">
        <v>354</v>
      </c>
      <c r="AK373">
        <f t="shared" si="214"/>
        <v>30</v>
      </c>
      <c r="AL373">
        <f t="shared" si="215"/>
        <v>30</v>
      </c>
      <c r="AM373">
        <f t="shared" si="216"/>
        <v>29</v>
      </c>
      <c r="AN373" s="19">
        <f t="shared" si="240"/>
        <v>52657</v>
      </c>
      <c r="AO373" s="13">
        <f t="shared" si="241"/>
        <v>31</v>
      </c>
      <c r="AP373" s="15">
        <f t="shared" si="217"/>
        <v>0.11443109752465462</v>
      </c>
      <c r="AQ373">
        <f t="shared" si="242"/>
        <v>4256</v>
      </c>
      <c r="AR373">
        <f t="shared" si="234"/>
        <v>10</v>
      </c>
      <c r="AS373" s="20">
        <v>0.1</v>
      </c>
      <c r="AT373" s="14">
        <f t="shared" si="243"/>
        <v>42560</v>
      </c>
      <c r="AU373" s="14">
        <f t="shared" si="244"/>
        <v>4256</v>
      </c>
      <c r="AV373" s="14">
        <f t="shared" si="218"/>
        <v>0</v>
      </c>
      <c r="AW373" s="13">
        <f t="shared" si="219"/>
        <v>0</v>
      </c>
      <c r="AX373" s="13">
        <f t="shared" si="220"/>
        <v>0</v>
      </c>
      <c r="AY373" s="13">
        <f t="shared" si="227"/>
        <v>0</v>
      </c>
      <c r="BN373" s="13"/>
      <c r="BO373" s="19">
        <f t="shared" si="230"/>
        <v>52657</v>
      </c>
      <c r="BP373">
        <f t="shared" si="221"/>
        <v>30</v>
      </c>
      <c r="BQ373">
        <v>354</v>
      </c>
      <c r="BR373" s="16">
        <f t="shared" si="228"/>
        <v>0</v>
      </c>
      <c r="BS373" s="16">
        <f t="shared" si="222"/>
        <v>0</v>
      </c>
      <c r="BT373" s="14">
        <f t="shared" si="223"/>
        <v>0</v>
      </c>
      <c r="BU373" s="14">
        <f t="shared" si="229"/>
        <v>1.0011717677116394E-08</v>
      </c>
      <c r="BV373" s="13"/>
      <c r="BW373" s="19">
        <f t="shared" si="237"/>
        <v>52444</v>
      </c>
      <c r="BX373">
        <f t="shared" si="224"/>
        <v>30</v>
      </c>
      <c r="BY373">
        <v>354</v>
      </c>
      <c r="BZ373" s="16">
        <f t="shared" si="238"/>
        <v>0</v>
      </c>
      <c r="CA373" s="16">
        <f t="shared" si="225"/>
        <v>0</v>
      </c>
      <c r="CB373" s="14">
        <f t="shared" si="226"/>
        <v>0</v>
      </c>
      <c r="CC373" s="14">
        <f t="shared" si="231"/>
        <v>0</v>
      </c>
      <c r="CD373" s="13"/>
    </row>
    <row r="374" spans="36:82" ht="13.5">
      <c r="AJ374">
        <v>355</v>
      </c>
      <c r="AK374">
        <f t="shared" si="214"/>
        <v>30</v>
      </c>
      <c r="AL374">
        <f t="shared" si="215"/>
        <v>30</v>
      </c>
      <c r="AM374">
        <f t="shared" si="216"/>
        <v>30</v>
      </c>
      <c r="AN374" s="19">
        <f t="shared" si="240"/>
        <v>52688</v>
      </c>
      <c r="AO374" s="13">
        <f t="shared" si="241"/>
        <v>30</v>
      </c>
      <c r="AP374" s="15">
        <f t="shared" si="217"/>
        <v>0.13249916555486324</v>
      </c>
      <c r="AQ374">
        <f t="shared" si="242"/>
        <v>4769</v>
      </c>
      <c r="AR374">
        <f t="shared" si="234"/>
        <v>10</v>
      </c>
      <c r="AS374" s="20">
        <v>0.1</v>
      </c>
      <c r="AT374" s="14">
        <f t="shared" si="243"/>
        <v>47690</v>
      </c>
      <c r="AU374" s="14">
        <f t="shared" si="244"/>
        <v>4769</v>
      </c>
      <c r="AV374" s="14">
        <f t="shared" si="218"/>
        <v>10500</v>
      </c>
      <c r="AW374" s="13">
        <f t="shared" si="219"/>
        <v>0</v>
      </c>
      <c r="AX374" s="13">
        <f t="shared" si="220"/>
        <v>0</v>
      </c>
      <c r="AY374" s="13">
        <f t="shared" si="227"/>
        <v>70000</v>
      </c>
      <c r="BN374" s="13"/>
      <c r="BO374" s="19">
        <f t="shared" si="230"/>
        <v>52688</v>
      </c>
      <c r="BP374">
        <f t="shared" si="221"/>
        <v>30</v>
      </c>
      <c r="BQ374">
        <v>355</v>
      </c>
      <c r="BR374" s="16">
        <f t="shared" si="228"/>
        <v>0</v>
      </c>
      <c r="BS374" s="16">
        <f t="shared" si="222"/>
        <v>0</v>
      </c>
      <c r="BT374" s="14">
        <f t="shared" si="223"/>
        <v>0</v>
      </c>
      <c r="BU374" s="14">
        <f t="shared" si="229"/>
        <v>1.0011717677116394E-08</v>
      </c>
      <c r="BV374" s="13"/>
      <c r="BW374" s="19">
        <f t="shared" si="237"/>
        <v>52475</v>
      </c>
      <c r="BX374">
        <f t="shared" si="224"/>
        <v>30</v>
      </c>
      <c r="BY374">
        <v>355</v>
      </c>
      <c r="BZ374" s="16">
        <f t="shared" si="238"/>
        <v>0</v>
      </c>
      <c r="CA374" s="16">
        <f t="shared" si="225"/>
        <v>0</v>
      </c>
      <c r="CB374" s="14">
        <f t="shared" si="226"/>
        <v>0</v>
      </c>
      <c r="CC374" s="14">
        <f t="shared" si="231"/>
        <v>0</v>
      </c>
      <c r="CD374" s="13"/>
    </row>
    <row r="375" spans="36:81" ht="13.5">
      <c r="AJ375">
        <v>356</v>
      </c>
      <c r="AK375">
        <f t="shared" si="214"/>
        <v>30</v>
      </c>
      <c r="AL375">
        <f t="shared" si="215"/>
        <v>30</v>
      </c>
      <c r="AM375">
        <f t="shared" si="216"/>
        <v>30</v>
      </c>
      <c r="AN375" s="19">
        <f t="shared" si="240"/>
        <v>52718</v>
      </c>
      <c r="AO375" s="13">
        <f t="shared" si="241"/>
        <v>31</v>
      </c>
      <c r="AP375" s="15">
        <f t="shared" si="217"/>
        <v>0.1411030074740102</v>
      </c>
      <c r="AQ375">
        <f t="shared" si="242"/>
        <v>5249</v>
      </c>
      <c r="AR375">
        <f t="shared" si="234"/>
        <v>10</v>
      </c>
      <c r="AS375" s="20">
        <v>0.1</v>
      </c>
      <c r="AT375" s="14">
        <f t="shared" si="243"/>
        <v>52490</v>
      </c>
      <c r="AU375" s="14">
        <f t="shared" si="244"/>
        <v>5249</v>
      </c>
      <c r="AV375" s="14">
        <f t="shared" si="218"/>
        <v>0</v>
      </c>
      <c r="AW375" s="13">
        <f t="shared" si="219"/>
        <v>0</v>
      </c>
      <c r="AX375" s="13">
        <f t="shared" si="220"/>
        <v>0</v>
      </c>
      <c r="AY375" s="13">
        <f t="shared" si="227"/>
        <v>0</v>
      </c>
      <c r="BN375" s="13"/>
      <c r="BO375" s="19">
        <f t="shared" si="230"/>
        <v>52718</v>
      </c>
      <c r="BP375">
        <f t="shared" si="221"/>
        <v>30</v>
      </c>
      <c r="BQ375">
        <v>356</v>
      </c>
      <c r="BR375" s="16">
        <f t="shared" si="228"/>
        <v>0</v>
      </c>
      <c r="BS375" s="16">
        <f t="shared" si="222"/>
        <v>0</v>
      </c>
      <c r="BT375" s="14">
        <f t="shared" si="223"/>
        <v>0</v>
      </c>
      <c r="BU375" s="14">
        <f t="shared" si="229"/>
        <v>1.0011717677116394E-08</v>
      </c>
      <c r="BV375" s="13"/>
      <c r="BW375" s="19">
        <f t="shared" si="237"/>
        <v>52505</v>
      </c>
      <c r="BX375">
        <f t="shared" si="224"/>
        <v>30</v>
      </c>
      <c r="BY375">
        <v>356</v>
      </c>
      <c r="BZ375" s="16">
        <f t="shared" si="238"/>
        <v>0</v>
      </c>
      <c r="CA375" s="16">
        <f t="shared" si="225"/>
        <v>0</v>
      </c>
      <c r="CB375" s="14">
        <f t="shared" si="226"/>
        <v>0</v>
      </c>
      <c r="CC375" s="14">
        <f t="shared" si="231"/>
        <v>0</v>
      </c>
    </row>
    <row r="376" spans="36:81" ht="13.5">
      <c r="AJ376">
        <v>357</v>
      </c>
      <c r="AK376">
        <f t="shared" si="214"/>
        <v>30</v>
      </c>
      <c r="AL376">
        <f t="shared" si="215"/>
        <v>30</v>
      </c>
      <c r="AM376">
        <f t="shared" si="216"/>
        <v>30</v>
      </c>
      <c r="AN376" s="19">
        <f t="shared" si="240"/>
        <v>52749</v>
      </c>
      <c r="AO376" s="13">
        <f>DAY(AN377-1)</f>
        <v>30</v>
      </c>
      <c r="AP376" s="15">
        <f t="shared" si="217"/>
        <v>0.13249916555486324</v>
      </c>
      <c r="AQ376">
        <f t="shared" si="242"/>
        <v>4769</v>
      </c>
      <c r="AR376">
        <f t="shared" si="234"/>
        <v>10</v>
      </c>
      <c r="AS376" s="20">
        <v>0.1</v>
      </c>
      <c r="AT376" s="14">
        <f t="shared" si="243"/>
        <v>47690</v>
      </c>
      <c r="AU376" s="14">
        <f t="shared" si="244"/>
        <v>4769</v>
      </c>
      <c r="AV376" s="14">
        <f t="shared" si="218"/>
        <v>0</v>
      </c>
      <c r="AW376" s="13">
        <f t="shared" si="219"/>
        <v>0</v>
      </c>
      <c r="AX376" s="13">
        <f t="shared" si="220"/>
        <v>0</v>
      </c>
      <c r="AY376" s="13">
        <f t="shared" si="227"/>
        <v>0</v>
      </c>
      <c r="BN376" s="13"/>
      <c r="BO376" s="19">
        <f t="shared" si="230"/>
        <v>52749</v>
      </c>
      <c r="BP376">
        <f t="shared" si="221"/>
        <v>30</v>
      </c>
      <c r="BQ376">
        <v>357</v>
      </c>
      <c r="BR376" s="16">
        <f t="shared" si="228"/>
        <v>0</v>
      </c>
      <c r="BS376" s="16">
        <f t="shared" si="222"/>
        <v>0</v>
      </c>
      <c r="BT376" s="14">
        <f t="shared" si="223"/>
        <v>0</v>
      </c>
      <c r="BU376" s="14">
        <f t="shared" si="229"/>
        <v>1.0011717677116394E-08</v>
      </c>
      <c r="BV376" s="13"/>
      <c r="BW376" s="19">
        <f t="shared" si="237"/>
        <v>52536</v>
      </c>
      <c r="BX376">
        <f t="shared" si="224"/>
        <v>30</v>
      </c>
      <c r="BY376">
        <v>357</v>
      </c>
      <c r="BZ376" s="16">
        <f t="shared" si="238"/>
        <v>0</v>
      </c>
      <c r="CA376" s="16">
        <f t="shared" si="225"/>
        <v>0</v>
      </c>
      <c r="CB376" s="14">
        <f t="shared" si="226"/>
        <v>0</v>
      </c>
      <c r="CC376" s="14">
        <f t="shared" si="231"/>
        <v>0</v>
      </c>
    </row>
    <row r="377" spans="36:81" ht="13.5">
      <c r="AJ377">
        <v>358</v>
      </c>
      <c r="AK377">
        <f t="shared" si="214"/>
        <v>30</v>
      </c>
      <c r="AL377">
        <f t="shared" si="215"/>
        <v>30</v>
      </c>
      <c r="AM377">
        <f t="shared" si="216"/>
        <v>30</v>
      </c>
      <c r="AN377" s="19">
        <f t="shared" si="240"/>
        <v>52779</v>
      </c>
      <c r="BO377" s="19">
        <f t="shared" si="230"/>
        <v>52779</v>
      </c>
      <c r="BP377">
        <f t="shared" si="221"/>
        <v>30</v>
      </c>
      <c r="BQ377">
        <v>358</v>
      </c>
      <c r="BR377" s="16">
        <f t="shared" si="228"/>
        <v>0</v>
      </c>
      <c r="BS377" s="16">
        <f t="shared" si="222"/>
        <v>0</v>
      </c>
      <c r="BT377" s="14">
        <f t="shared" si="223"/>
        <v>0</v>
      </c>
      <c r="BU377" s="14">
        <f t="shared" si="229"/>
        <v>1.0011717677116394E-08</v>
      </c>
      <c r="BW377" s="19">
        <f t="shared" si="237"/>
        <v>52566</v>
      </c>
      <c r="BX377">
        <f t="shared" si="224"/>
        <v>30</v>
      </c>
      <c r="BY377">
        <v>358</v>
      </c>
      <c r="BZ377" s="16">
        <f t="shared" si="238"/>
        <v>0</v>
      </c>
      <c r="CA377" s="16">
        <f t="shared" si="225"/>
        <v>0</v>
      </c>
      <c r="CB377" s="14">
        <f t="shared" si="226"/>
        <v>0</v>
      </c>
      <c r="CC377" s="14">
        <f t="shared" si="231"/>
        <v>0</v>
      </c>
    </row>
    <row r="378" spans="36:81" ht="13.5">
      <c r="AJ378">
        <v>359</v>
      </c>
      <c r="AK378">
        <f t="shared" si="214"/>
        <v>30</v>
      </c>
      <c r="AL378">
        <f t="shared" si="215"/>
        <v>30</v>
      </c>
      <c r="AM378">
        <f t="shared" si="216"/>
        <v>30</v>
      </c>
      <c r="AN378" s="19"/>
      <c r="BO378" s="19">
        <f t="shared" si="230"/>
        <v>52810</v>
      </c>
      <c r="BP378">
        <f t="shared" si="221"/>
        <v>30</v>
      </c>
      <c r="BQ378">
        <v>359</v>
      </c>
      <c r="BR378" s="16">
        <f t="shared" si="228"/>
        <v>0</v>
      </c>
      <c r="BS378" s="16">
        <f t="shared" si="222"/>
        <v>0</v>
      </c>
      <c r="BT378" s="14">
        <f t="shared" si="223"/>
        <v>0</v>
      </c>
      <c r="BU378" s="14">
        <f t="shared" si="229"/>
        <v>1.0011717677116394E-08</v>
      </c>
      <c r="BW378" s="19">
        <f t="shared" si="237"/>
        <v>52597</v>
      </c>
      <c r="BX378">
        <f t="shared" si="224"/>
        <v>30</v>
      </c>
      <c r="BY378">
        <v>359</v>
      </c>
      <c r="BZ378" s="16">
        <f t="shared" si="238"/>
        <v>0</v>
      </c>
      <c r="CA378" s="16">
        <f t="shared" si="225"/>
        <v>0</v>
      </c>
      <c r="CB378" s="14">
        <f t="shared" si="226"/>
        <v>0</v>
      </c>
      <c r="CC378" s="14">
        <f t="shared" si="231"/>
        <v>0</v>
      </c>
    </row>
    <row r="379" spans="36:81" ht="13.5">
      <c r="AJ379">
        <v>360</v>
      </c>
      <c r="AK379">
        <f t="shared" si="214"/>
        <v>30</v>
      </c>
      <c r="AL379">
        <f t="shared" si="215"/>
        <v>30</v>
      </c>
      <c r="AM379">
        <f t="shared" si="216"/>
        <v>30</v>
      </c>
      <c r="AN379" s="19"/>
      <c r="BO379" s="19">
        <f t="shared" si="230"/>
        <v>52841</v>
      </c>
      <c r="BP379">
        <f t="shared" si="221"/>
        <v>30</v>
      </c>
      <c r="BQ379">
        <v>360</v>
      </c>
      <c r="BR379" s="16">
        <f t="shared" si="228"/>
        <v>0</v>
      </c>
      <c r="BS379" s="16">
        <f t="shared" si="222"/>
        <v>0</v>
      </c>
      <c r="BT379" s="14">
        <f t="shared" si="223"/>
        <v>0</v>
      </c>
      <c r="BU379" s="14">
        <f t="shared" si="229"/>
        <v>1.0011717677116394E-08</v>
      </c>
      <c r="BW379" s="19">
        <f t="shared" si="237"/>
        <v>52628</v>
      </c>
      <c r="BX379">
        <f t="shared" si="224"/>
        <v>30</v>
      </c>
      <c r="BY379">
        <v>360</v>
      </c>
      <c r="BZ379" s="16">
        <f t="shared" si="238"/>
        <v>0</v>
      </c>
      <c r="CA379" s="16">
        <f t="shared" si="225"/>
        <v>0</v>
      </c>
      <c r="CB379" s="14">
        <f t="shared" si="226"/>
        <v>0</v>
      </c>
      <c r="CC379" s="14">
        <f t="shared" si="231"/>
        <v>0</v>
      </c>
    </row>
    <row r="380" spans="36:81" ht="13.5">
      <c r="AJ380">
        <v>361</v>
      </c>
      <c r="AK380">
        <f t="shared" si="214"/>
        <v>31</v>
      </c>
      <c r="AL380">
        <f t="shared" si="215"/>
        <v>31</v>
      </c>
      <c r="AM380">
        <f t="shared" si="216"/>
        <v>30</v>
      </c>
      <c r="AN380" s="19"/>
      <c r="BO380" s="19">
        <f t="shared" si="230"/>
        <v>52871</v>
      </c>
      <c r="BP380">
        <f t="shared" si="221"/>
        <v>31</v>
      </c>
      <c r="BQ380">
        <v>361</v>
      </c>
      <c r="BR380" s="16">
        <f t="shared" si="228"/>
        <v>0</v>
      </c>
      <c r="BS380" s="16">
        <f t="shared" si="222"/>
        <v>0</v>
      </c>
      <c r="BT380" s="14">
        <f t="shared" si="223"/>
        <v>0</v>
      </c>
      <c r="BU380" s="14">
        <f t="shared" si="229"/>
        <v>1.0011717677116394E-08</v>
      </c>
      <c r="BW380" s="19">
        <f t="shared" si="237"/>
        <v>52657</v>
      </c>
      <c r="BX380">
        <f t="shared" si="224"/>
        <v>31</v>
      </c>
      <c r="BY380">
        <v>361</v>
      </c>
      <c r="BZ380" s="16">
        <f t="shared" si="238"/>
        <v>0</v>
      </c>
      <c r="CA380" s="16">
        <f t="shared" si="225"/>
        <v>0</v>
      </c>
      <c r="CB380" s="14">
        <f t="shared" si="226"/>
        <v>0</v>
      </c>
      <c r="CC380" s="14">
        <f t="shared" si="231"/>
        <v>0</v>
      </c>
    </row>
    <row r="381" spans="36:81" ht="13.5">
      <c r="AJ381">
        <v>362</v>
      </c>
      <c r="AK381">
        <f t="shared" si="214"/>
        <v>31</v>
      </c>
      <c r="AL381">
        <f t="shared" si="215"/>
        <v>31</v>
      </c>
      <c r="AM381">
        <f t="shared" si="216"/>
        <v>30</v>
      </c>
      <c r="AN381" s="19"/>
      <c r="BO381" s="19">
        <f t="shared" si="230"/>
        <v>52902</v>
      </c>
      <c r="BP381">
        <f t="shared" si="221"/>
        <v>31</v>
      </c>
      <c r="BQ381">
        <v>362</v>
      </c>
      <c r="BR381" s="16">
        <f t="shared" si="228"/>
        <v>0</v>
      </c>
      <c r="BS381" s="16">
        <f t="shared" si="222"/>
        <v>0</v>
      </c>
      <c r="BT381" s="14">
        <f t="shared" si="223"/>
        <v>0</v>
      </c>
      <c r="BU381" s="14">
        <f t="shared" si="229"/>
        <v>1.0011717677116394E-08</v>
      </c>
      <c r="BW381" s="19">
        <f t="shared" si="237"/>
        <v>52688</v>
      </c>
      <c r="BX381">
        <f t="shared" si="224"/>
        <v>31</v>
      </c>
      <c r="BY381">
        <v>362</v>
      </c>
      <c r="BZ381" s="16">
        <f t="shared" si="238"/>
        <v>0</v>
      </c>
      <c r="CA381" s="16">
        <f t="shared" si="225"/>
        <v>0</v>
      </c>
      <c r="CB381" s="14">
        <f t="shared" si="226"/>
        <v>0</v>
      </c>
      <c r="CC381" s="14">
        <f t="shared" si="231"/>
        <v>0</v>
      </c>
    </row>
    <row r="382" spans="36:81" ht="13.5">
      <c r="AJ382">
        <v>363</v>
      </c>
      <c r="AK382">
        <f t="shared" si="214"/>
        <v>31</v>
      </c>
      <c r="AL382">
        <f t="shared" si="215"/>
        <v>31</v>
      </c>
      <c r="AM382">
        <f t="shared" si="216"/>
        <v>30</v>
      </c>
      <c r="AN382" s="19"/>
      <c r="BO382" s="19">
        <f t="shared" si="230"/>
        <v>52932</v>
      </c>
      <c r="BP382">
        <f t="shared" si="221"/>
        <v>31</v>
      </c>
      <c r="BQ382">
        <v>363</v>
      </c>
      <c r="BR382" s="16">
        <f t="shared" si="228"/>
        <v>0</v>
      </c>
      <c r="BS382" s="16">
        <f t="shared" si="222"/>
        <v>0</v>
      </c>
      <c r="BT382" s="14">
        <f t="shared" si="223"/>
        <v>0</v>
      </c>
      <c r="BU382" s="14">
        <f t="shared" si="229"/>
        <v>1.0011717677116394E-08</v>
      </c>
      <c r="BW382" s="19">
        <f t="shared" si="237"/>
        <v>52718</v>
      </c>
      <c r="BX382">
        <f t="shared" si="224"/>
        <v>31</v>
      </c>
      <c r="BY382">
        <v>363</v>
      </c>
      <c r="BZ382" s="16">
        <f t="shared" si="238"/>
        <v>0</v>
      </c>
      <c r="CA382" s="16">
        <f t="shared" si="225"/>
        <v>0</v>
      </c>
      <c r="CB382" s="14">
        <f t="shared" si="226"/>
        <v>0</v>
      </c>
      <c r="CC382" s="14">
        <f t="shared" si="231"/>
        <v>0</v>
      </c>
    </row>
    <row r="383" spans="36:81" ht="13.5">
      <c r="AJ383">
        <v>364</v>
      </c>
      <c r="AK383">
        <f t="shared" si="214"/>
        <v>31</v>
      </c>
      <c r="AL383">
        <f t="shared" si="215"/>
        <v>31</v>
      </c>
      <c r="AM383">
        <f t="shared" si="216"/>
        <v>30</v>
      </c>
      <c r="AN383" s="19"/>
      <c r="BO383" s="19">
        <f t="shared" si="230"/>
        <v>52963</v>
      </c>
      <c r="BP383">
        <f t="shared" si="221"/>
        <v>31</v>
      </c>
      <c r="BQ383">
        <v>364</v>
      </c>
      <c r="BR383" s="16">
        <f t="shared" si="228"/>
        <v>0</v>
      </c>
      <c r="BS383" s="16">
        <f t="shared" si="222"/>
        <v>0</v>
      </c>
      <c r="BT383" s="14">
        <f t="shared" si="223"/>
        <v>0</v>
      </c>
      <c r="BU383" s="14">
        <f t="shared" si="229"/>
        <v>1.0011717677116394E-08</v>
      </c>
      <c r="BW383" s="19">
        <f t="shared" si="237"/>
        <v>52749</v>
      </c>
      <c r="BX383">
        <f t="shared" si="224"/>
        <v>31</v>
      </c>
      <c r="BY383">
        <v>364</v>
      </c>
      <c r="BZ383" s="16">
        <f t="shared" si="238"/>
        <v>0</v>
      </c>
      <c r="CA383" s="16">
        <f t="shared" si="225"/>
        <v>0</v>
      </c>
      <c r="CB383" s="14">
        <f t="shared" si="226"/>
        <v>0</v>
      </c>
      <c r="CC383" s="14">
        <f t="shared" si="231"/>
        <v>0</v>
      </c>
    </row>
    <row r="384" spans="36:81" ht="13.5">
      <c r="AJ384">
        <v>365</v>
      </c>
      <c r="AK384">
        <f t="shared" si="214"/>
        <v>31</v>
      </c>
      <c r="AL384">
        <f t="shared" si="215"/>
        <v>31</v>
      </c>
      <c r="AM384">
        <f t="shared" si="216"/>
        <v>30</v>
      </c>
      <c r="AN384" s="19"/>
      <c r="BO384" s="19">
        <f t="shared" si="230"/>
        <v>52994</v>
      </c>
      <c r="BP384">
        <f t="shared" si="221"/>
        <v>31</v>
      </c>
      <c r="BQ384">
        <v>365</v>
      </c>
      <c r="BR384" s="16">
        <f t="shared" si="228"/>
        <v>0</v>
      </c>
      <c r="BS384" s="16">
        <f t="shared" si="222"/>
        <v>0</v>
      </c>
      <c r="BT384" s="14">
        <f t="shared" si="223"/>
        <v>0</v>
      </c>
      <c r="BU384" s="14">
        <f t="shared" si="229"/>
        <v>1.0011717677116394E-08</v>
      </c>
      <c r="BW384" s="19">
        <f t="shared" si="237"/>
        <v>52779</v>
      </c>
      <c r="BX384">
        <f t="shared" si="224"/>
        <v>31</v>
      </c>
      <c r="BY384">
        <v>365</v>
      </c>
      <c r="BZ384" s="16">
        <f t="shared" si="238"/>
        <v>0</v>
      </c>
      <c r="CA384" s="16">
        <f t="shared" si="225"/>
        <v>0</v>
      </c>
      <c r="CB384" s="14">
        <f t="shared" si="226"/>
        <v>0</v>
      </c>
      <c r="CC384" s="14">
        <f t="shared" si="231"/>
        <v>0</v>
      </c>
    </row>
    <row r="385" spans="36:81" ht="13.5">
      <c r="AJ385">
        <v>366</v>
      </c>
      <c r="AK385">
        <f t="shared" si="214"/>
        <v>31</v>
      </c>
      <c r="AL385">
        <f t="shared" si="215"/>
        <v>31</v>
      </c>
      <c r="AM385">
        <f t="shared" si="216"/>
        <v>30</v>
      </c>
      <c r="AN385" s="19"/>
      <c r="BO385" s="19">
        <f t="shared" si="230"/>
        <v>53022</v>
      </c>
      <c r="BP385">
        <f t="shared" si="221"/>
        <v>31</v>
      </c>
      <c r="BQ385">
        <v>366</v>
      </c>
      <c r="BR385" s="16">
        <f t="shared" si="228"/>
        <v>0</v>
      </c>
      <c r="BS385" s="16">
        <f t="shared" si="222"/>
        <v>0</v>
      </c>
      <c r="BT385" s="14">
        <f t="shared" si="223"/>
        <v>0</v>
      </c>
      <c r="BU385" s="14">
        <f t="shared" si="229"/>
        <v>1.0011717677116394E-08</v>
      </c>
      <c r="BW385" s="19">
        <f t="shared" si="237"/>
        <v>52810</v>
      </c>
      <c r="BX385">
        <f t="shared" si="224"/>
        <v>31</v>
      </c>
      <c r="BY385">
        <v>366</v>
      </c>
      <c r="BZ385" s="16">
        <f t="shared" si="238"/>
        <v>0</v>
      </c>
      <c r="CA385" s="16">
        <f t="shared" si="225"/>
        <v>0</v>
      </c>
      <c r="CB385" s="14">
        <f t="shared" si="226"/>
        <v>0</v>
      </c>
      <c r="CC385" s="14">
        <f t="shared" si="231"/>
        <v>0</v>
      </c>
    </row>
    <row r="386" spans="36:81" ht="13.5">
      <c r="AJ386">
        <v>367</v>
      </c>
      <c r="AK386">
        <f t="shared" si="214"/>
        <v>31</v>
      </c>
      <c r="AL386">
        <f t="shared" si="215"/>
        <v>31</v>
      </c>
      <c r="AM386">
        <f t="shared" si="216"/>
        <v>31</v>
      </c>
      <c r="AN386" s="19"/>
      <c r="BO386" s="19">
        <f t="shared" si="230"/>
        <v>53053</v>
      </c>
      <c r="BP386">
        <f t="shared" si="221"/>
        <v>31</v>
      </c>
      <c r="BQ386">
        <v>367</v>
      </c>
      <c r="BR386" s="16">
        <f t="shared" si="228"/>
        <v>0</v>
      </c>
      <c r="BS386" s="16">
        <f t="shared" si="222"/>
        <v>0</v>
      </c>
      <c r="BT386" s="14">
        <f t="shared" si="223"/>
        <v>0</v>
      </c>
      <c r="BU386" s="14">
        <f t="shared" si="229"/>
        <v>1.0011717677116394E-08</v>
      </c>
      <c r="BW386" s="19">
        <f t="shared" si="237"/>
        <v>52841</v>
      </c>
      <c r="BX386">
        <f t="shared" si="224"/>
        <v>31</v>
      </c>
      <c r="BY386">
        <v>367</v>
      </c>
      <c r="BZ386" s="16">
        <f t="shared" si="238"/>
        <v>0</v>
      </c>
      <c r="CA386" s="16">
        <f t="shared" si="225"/>
        <v>0</v>
      </c>
      <c r="CB386" s="14">
        <f t="shared" si="226"/>
        <v>0</v>
      </c>
      <c r="CC386" s="14">
        <f t="shared" si="231"/>
        <v>0</v>
      </c>
    </row>
    <row r="387" spans="36:81" ht="13.5">
      <c r="AJ387">
        <v>368</v>
      </c>
      <c r="AK387">
        <f t="shared" si="214"/>
        <v>31</v>
      </c>
      <c r="AL387">
        <f t="shared" si="215"/>
        <v>31</v>
      </c>
      <c r="AM387">
        <f t="shared" si="216"/>
        <v>31</v>
      </c>
      <c r="AN387" s="19"/>
      <c r="BO387" s="19">
        <f t="shared" si="230"/>
        <v>53083</v>
      </c>
      <c r="BP387">
        <f t="shared" si="221"/>
        <v>31</v>
      </c>
      <c r="BQ387">
        <v>368</v>
      </c>
      <c r="BR387" s="16">
        <f t="shared" si="228"/>
        <v>0</v>
      </c>
      <c r="BS387" s="16">
        <f t="shared" si="222"/>
        <v>0</v>
      </c>
      <c r="BT387" s="14">
        <f t="shared" si="223"/>
        <v>0</v>
      </c>
      <c r="BU387" s="14">
        <f t="shared" si="229"/>
        <v>1.0011717677116394E-08</v>
      </c>
      <c r="BW387" s="19">
        <f t="shared" si="237"/>
        <v>52871</v>
      </c>
      <c r="BX387">
        <f t="shared" si="224"/>
        <v>31</v>
      </c>
      <c r="BY387">
        <v>368</v>
      </c>
      <c r="BZ387" s="16">
        <f t="shared" si="238"/>
        <v>0</v>
      </c>
      <c r="CA387" s="16">
        <f t="shared" si="225"/>
        <v>0</v>
      </c>
      <c r="CB387" s="14">
        <f t="shared" si="226"/>
        <v>0</v>
      </c>
      <c r="CC387" s="14">
        <f t="shared" si="231"/>
        <v>0</v>
      </c>
    </row>
    <row r="388" spans="36:81" ht="13.5">
      <c r="AJ388">
        <v>369</v>
      </c>
      <c r="AK388">
        <f t="shared" si="214"/>
        <v>31</v>
      </c>
      <c r="AL388">
        <f t="shared" si="215"/>
        <v>31</v>
      </c>
      <c r="AM388">
        <f t="shared" si="216"/>
        <v>31</v>
      </c>
      <c r="AN388" s="19"/>
      <c r="BO388" s="19">
        <f t="shared" si="230"/>
        <v>53114</v>
      </c>
      <c r="BP388">
        <f t="shared" si="221"/>
        <v>31</v>
      </c>
      <c r="BQ388">
        <v>369</v>
      </c>
      <c r="BR388" s="16">
        <f t="shared" si="228"/>
        <v>0</v>
      </c>
      <c r="BS388" s="16">
        <f t="shared" si="222"/>
        <v>0</v>
      </c>
      <c r="BT388" s="14">
        <f t="shared" si="223"/>
        <v>0</v>
      </c>
      <c r="BU388" s="14">
        <f t="shared" si="229"/>
        <v>1.0011717677116394E-08</v>
      </c>
      <c r="BW388" s="19">
        <f t="shared" si="237"/>
        <v>52902</v>
      </c>
      <c r="BX388">
        <f t="shared" si="224"/>
        <v>31</v>
      </c>
      <c r="BY388">
        <v>369</v>
      </c>
      <c r="BZ388" s="16">
        <f t="shared" si="238"/>
        <v>0</v>
      </c>
      <c r="CA388" s="16">
        <f t="shared" si="225"/>
        <v>0</v>
      </c>
      <c r="CB388" s="14">
        <f t="shared" si="226"/>
        <v>0</v>
      </c>
      <c r="CC388" s="14">
        <f t="shared" si="231"/>
        <v>0</v>
      </c>
    </row>
    <row r="389" spans="36:81" ht="13.5">
      <c r="AJ389">
        <v>370</v>
      </c>
      <c r="AK389">
        <f t="shared" si="214"/>
        <v>31</v>
      </c>
      <c r="AL389">
        <f t="shared" si="215"/>
        <v>31</v>
      </c>
      <c r="AM389">
        <f t="shared" si="216"/>
        <v>31</v>
      </c>
      <c r="AN389" s="19"/>
      <c r="BO389" s="19">
        <f t="shared" si="230"/>
        <v>53144</v>
      </c>
      <c r="BP389">
        <f t="shared" si="221"/>
        <v>31</v>
      </c>
      <c r="BQ389">
        <v>370</v>
      </c>
      <c r="BR389" s="16">
        <f t="shared" si="228"/>
        <v>0</v>
      </c>
      <c r="BS389" s="16">
        <f t="shared" si="222"/>
        <v>0</v>
      </c>
      <c r="BT389" s="14">
        <f t="shared" si="223"/>
        <v>0</v>
      </c>
      <c r="BU389" s="14">
        <f t="shared" si="229"/>
        <v>1.0011717677116394E-08</v>
      </c>
      <c r="BW389" s="19">
        <f t="shared" si="237"/>
        <v>52932</v>
      </c>
      <c r="BX389">
        <f t="shared" si="224"/>
        <v>31</v>
      </c>
      <c r="BY389">
        <v>370</v>
      </c>
      <c r="BZ389" s="16">
        <f t="shared" si="238"/>
        <v>0</v>
      </c>
      <c r="CA389" s="16">
        <f t="shared" si="225"/>
        <v>0</v>
      </c>
      <c r="CB389" s="14">
        <f t="shared" si="226"/>
        <v>0</v>
      </c>
      <c r="CC389" s="14">
        <f t="shared" si="231"/>
        <v>0</v>
      </c>
    </row>
    <row r="390" spans="36:81" ht="13.5">
      <c r="AJ390">
        <v>371</v>
      </c>
      <c r="AK390">
        <f t="shared" si="214"/>
        <v>31</v>
      </c>
      <c r="AL390">
        <f t="shared" si="215"/>
        <v>31</v>
      </c>
      <c r="AM390">
        <f t="shared" si="216"/>
        <v>31</v>
      </c>
      <c r="AN390" s="19"/>
      <c r="BO390" s="19">
        <f t="shared" si="230"/>
        <v>53175</v>
      </c>
      <c r="BP390">
        <f t="shared" si="221"/>
        <v>31</v>
      </c>
      <c r="BQ390">
        <v>371</v>
      </c>
      <c r="BR390" s="16">
        <f t="shared" si="228"/>
        <v>0</v>
      </c>
      <c r="BS390" s="16">
        <f t="shared" si="222"/>
        <v>0</v>
      </c>
      <c r="BT390" s="14">
        <f t="shared" si="223"/>
        <v>0</v>
      </c>
      <c r="BU390" s="14">
        <f t="shared" si="229"/>
        <v>1.0011717677116394E-08</v>
      </c>
      <c r="BW390" s="19">
        <f t="shared" si="237"/>
        <v>52963</v>
      </c>
      <c r="BX390">
        <f t="shared" si="224"/>
        <v>31</v>
      </c>
      <c r="BY390">
        <v>371</v>
      </c>
      <c r="BZ390" s="16">
        <f t="shared" si="238"/>
        <v>0</v>
      </c>
      <c r="CA390" s="16">
        <f t="shared" si="225"/>
        <v>0</v>
      </c>
      <c r="CB390" s="14">
        <f t="shared" si="226"/>
        <v>0</v>
      </c>
      <c r="CC390" s="14">
        <f t="shared" si="231"/>
        <v>0</v>
      </c>
    </row>
    <row r="391" spans="36:81" ht="13.5">
      <c r="AJ391">
        <v>372</v>
      </c>
      <c r="AK391">
        <f t="shared" si="214"/>
        <v>31</v>
      </c>
      <c r="AL391">
        <f t="shared" si="215"/>
        <v>31</v>
      </c>
      <c r="AM391">
        <f t="shared" si="216"/>
        <v>31</v>
      </c>
      <c r="AN391" s="19"/>
      <c r="BO391" s="19">
        <f t="shared" si="230"/>
        <v>53206</v>
      </c>
      <c r="BP391">
        <f t="shared" si="221"/>
        <v>31</v>
      </c>
      <c r="BQ391">
        <v>372</v>
      </c>
      <c r="BR391" s="16">
        <f t="shared" si="228"/>
        <v>0</v>
      </c>
      <c r="BS391" s="16">
        <f t="shared" si="222"/>
        <v>0</v>
      </c>
      <c r="BT391" s="14">
        <f t="shared" si="223"/>
        <v>0</v>
      </c>
      <c r="BU391" s="14">
        <f t="shared" si="229"/>
        <v>1.0011717677116394E-08</v>
      </c>
      <c r="BW391" s="19">
        <f t="shared" si="237"/>
        <v>52994</v>
      </c>
      <c r="BX391">
        <f t="shared" si="224"/>
        <v>31</v>
      </c>
      <c r="BY391">
        <v>372</v>
      </c>
      <c r="BZ391" s="16">
        <f t="shared" si="238"/>
        <v>0</v>
      </c>
      <c r="CA391" s="16">
        <f t="shared" si="225"/>
        <v>0</v>
      </c>
      <c r="CB391" s="14">
        <f t="shared" si="226"/>
        <v>0</v>
      </c>
      <c r="CC391" s="14">
        <f t="shared" si="231"/>
        <v>0</v>
      </c>
    </row>
    <row r="392" spans="36:81" ht="13.5">
      <c r="AJ392">
        <v>373</v>
      </c>
      <c r="AK392">
        <f t="shared" si="214"/>
        <v>32</v>
      </c>
      <c r="AL392">
        <f t="shared" si="215"/>
        <v>32</v>
      </c>
      <c r="AM392">
        <f t="shared" si="216"/>
        <v>31</v>
      </c>
      <c r="AN392" s="19"/>
      <c r="BO392" s="19">
        <f t="shared" si="230"/>
        <v>53236</v>
      </c>
      <c r="BP392">
        <f t="shared" si="221"/>
        <v>32</v>
      </c>
      <c r="BQ392">
        <v>373</v>
      </c>
      <c r="BR392" s="16">
        <f t="shared" si="228"/>
        <v>0</v>
      </c>
      <c r="BS392" s="16">
        <f t="shared" si="222"/>
        <v>0</v>
      </c>
      <c r="BT392" s="14">
        <f t="shared" si="223"/>
        <v>0</v>
      </c>
      <c r="BU392" s="14">
        <f t="shared" si="229"/>
        <v>1.0011717677116394E-08</v>
      </c>
      <c r="BW392" s="19">
        <f t="shared" si="237"/>
        <v>53022</v>
      </c>
      <c r="BX392">
        <f t="shared" si="224"/>
        <v>32</v>
      </c>
      <c r="BY392">
        <v>373</v>
      </c>
      <c r="BZ392" s="16">
        <f t="shared" si="238"/>
        <v>0</v>
      </c>
      <c r="CA392" s="16">
        <f t="shared" si="225"/>
        <v>0</v>
      </c>
      <c r="CB392" s="14">
        <f t="shared" si="226"/>
        <v>0</v>
      </c>
      <c r="CC392" s="14">
        <f t="shared" si="231"/>
        <v>0</v>
      </c>
    </row>
    <row r="393" spans="36:81" ht="13.5">
      <c r="AJ393">
        <v>374</v>
      </c>
      <c r="AK393">
        <f t="shared" si="214"/>
        <v>32</v>
      </c>
      <c r="AL393">
        <f t="shared" si="215"/>
        <v>32</v>
      </c>
      <c r="AM393">
        <f t="shared" si="216"/>
        <v>31</v>
      </c>
      <c r="AN393" s="19"/>
      <c r="BO393" s="19">
        <f t="shared" si="230"/>
        <v>53267</v>
      </c>
      <c r="BP393">
        <f t="shared" si="221"/>
        <v>32</v>
      </c>
      <c r="BQ393">
        <v>374</v>
      </c>
      <c r="BR393" s="16">
        <f t="shared" si="228"/>
        <v>0</v>
      </c>
      <c r="BS393" s="16">
        <f t="shared" si="222"/>
        <v>0</v>
      </c>
      <c r="BT393" s="14">
        <f t="shared" si="223"/>
        <v>0</v>
      </c>
      <c r="BU393" s="14">
        <f t="shared" si="229"/>
        <v>1.0011717677116394E-08</v>
      </c>
      <c r="BW393" s="19">
        <f t="shared" si="237"/>
        <v>53053</v>
      </c>
      <c r="BX393">
        <f t="shared" si="224"/>
        <v>32</v>
      </c>
      <c r="BY393">
        <v>374</v>
      </c>
      <c r="BZ393" s="16">
        <f t="shared" si="238"/>
        <v>0</v>
      </c>
      <c r="CA393" s="16">
        <f t="shared" si="225"/>
        <v>0</v>
      </c>
      <c r="CB393" s="14">
        <f t="shared" si="226"/>
        <v>0</v>
      </c>
      <c r="CC393" s="14">
        <f t="shared" si="231"/>
        <v>0</v>
      </c>
    </row>
    <row r="394" spans="36:81" ht="13.5">
      <c r="AJ394">
        <v>375</v>
      </c>
      <c r="AK394">
        <f t="shared" si="214"/>
        <v>32</v>
      </c>
      <c r="AL394">
        <f t="shared" si="215"/>
        <v>32</v>
      </c>
      <c r="AM394">
        <f t="shared" si="216"/>
        <v>31</v>
      </c>
      <c r="AN394" s="19"/>
      <c r="BO394" s="19">
        <f t="shared" si="230"/>
        <v>53297</v>
      </c>
      <c r="BP394">
        <f t="shared" si="221"/>
        <v>32</v>
      </c>
      <c r="BQ394">
        <v>375</v>
      </c>
      <c r="BR394" s="16">
        <f t="shared" si="228"/>
        <v>0</v>
      </c>
      <c r="BS394" s="16">
        <f t="shared" si="222"/>
        <v>0</v>
      </c>
      <c r="BT394" s="14">
        <f t="shared" si="223"/>
        <v>0</v>
      </c>
      <c r="BU394" s="14">
        <f t="shared" si="229"/>
        <v>1.0011717677116394E-08</v>
      </c>
      <c r="BW394" s="19">
        <f t="shared" si="237"/>
        <v>53083</v>
      </c>
      <c r="BX394">
        <f t="shared" si="224"/>
        <v>32</v>
      </c>
      <c r="BY394">
        <v>375</v>
      </c>
      <c r="BZ394" s="16">
        <f t="shared" si="238"/>
        <v>0</v>
      </c>
      <c r="CA394" s="16">
        <f t="shared" si="225"/>
        <v>0</v>
      </c>
      <c r="CB394" s="14">
        <f t="shared" si="226"/>
        <v>0</v>
      </c>
      <c r="CC394" s="14">
        <f t="shared" si="231"/>
        <v>0</v>
      </c>
    </row>
    <row r="395" spans="36:81" ht="13.5">
      <c r="AJ395">
        <v>376</v>
      </c>
      <c r="AK395">
        <f t="shared" si="214"/>
        <v>32</v>
      </c>
      <c r="AL395">
        <f t="shared" si="215"/>
        <v>32</v>
      </c>
      <c r="AM395">
        <f t="shared" si="216"/>
        <v>31</v>
      </c>
      <c r="AN395" s="19"/>
      <c r="BO395" s="19">
        <f t="shared" si="230"/>
        <v>53328</v>
      </c>
      <c r="BP395">
        <f t="shared" si="221"/>
        <v>32</v>
      </c>
      <c r="BQ395">
        <v>376</v>
      </c>
      <c r="BR395" s="16">
        <f t="shared" si="228"/>
        <v>0</v>
      </c>
      <c r="BS395" s="16">
        <f t="shared" si="222"/>
        <v>0</v>
      </c>
      <c r="BT395" s="14">
        <f t="shared" si="223"/>
        <v>0</v>
      </c>
      <c r="BU395" s="14">
        <f t="shared" si="229"/>
        <v>1.0011717677116394E-08</v>
      </c>
      <c r="BW395" s="19">
        <f t="shared" si="237"/>
        <v>53114</v>
      </c>
      <c r="BX395">
        <f t="shared" si="224"/>
        <v>32</v>
      </c>
      <c r="BY395">
        <v>376</v>
      </c>
      <c r="BZ395" s="16">
        <f t="shared" si="238"/>
        <v>0</v>
      </c>
      <c r="CA395" s="16">
        <f t="shared" si="225"/>
        <v>0</v>
      </c>
      <c r="CB395" s="14">
        <f t="shared" si="226"/>
        <v>0</v>
      </c>
      <c r="CC395" s="14">
        <f t="shared" si="231"/>
        <v>0</v>
      </c>
    </row>
    <row r="396" spans="36:81" ht="13.5">
      <c r="AJ396">
        <v>377</v>
      </c>
      <c r="AK396">
        <f t="shared" si="214"/>
        <v>32</v>
      </c>
      <c r="AL396">
        <f t="shared" si="215"/>
        <v>32</v>
      </c>
      <c r="AM396">
        <f t="shared" si="216"/>
        <v>31</v>
      </c>
      <c r="AN396" s="19"/>
      <c r="BO396" s="19">
        <f t="shared" si="230"/>
        <v>53359</v>
      </c>
      <c r="BP396">
        <f t="shared" si="221"/>
        <v>32</v>
      </c>
      <c r="BQ396">
        <v>377</v>
      </c>
      <c r="BR396" s="16">
        <f t="shared" si="228"/>
        <v>0</v>
      </c>
      <c r="BS396" s="16">
        <f t="shared" si="222"/>
        <v>0</v>
      </c>
      <c r="BT396" s="14">
        <f t="shared" si="223"/>
        <v>0</v>
      </c>
      <c r="BU396" s="14">
        <f t="shared" si="229"/>
        <v>1.0011717677116394E-08</v>
      </c>
      <c r="BW396" s="19">
        <f t="shared" si="237"/>
        <v>53144</v>
      </c>
      <c r="BX396">
        <f t="shared" si="224"/>
        <v>32</v>
      </c>
      <c r="BY396">
        <v>377</v>
      </c>
      <c r="BZ396" s="16">
        <f t="shared" si="238"/>
        <v>0</v>
      </c>
      <c r="CA396" s="16">
        <f t="shared" si="225"/>
        <v>0</v>
      </c>
      <c r="CB396" s="14">
        <f t="shared" si="226"/>
        <v>0</v>
      </c>
      <c r="CC396" s="14">
        <f t="shared" si="231"/>
        <v>0</v>
      </c>
    </row>
    <row r="397" spans="36:81" ht="13.5">
      <c r="AJ397">
        <v>378</v>
      </c>
      <c r="AK397">
        <f t="shared" si="214"/>
        <v>32</v>
      </c>
      <c r="AL397">
        <f t="shared" si="215"/>
        <v>32</v>
      </c>
      <c r="AM397">
        <f t="shared" si="216"/>
        <v>31</v>
      </c>
      <c r="AN397" s="19"/>
      <c r="BO397" s="19">
        <f t="shared" si="230"/>
        <v>53387</v>
      </c>
      <c r="BP397">
        <f t="shared" si="221"/>
        <v>32</v>
      </c>
      <c r="BQ397">
        <v>378</v>
      </c>
      <c r="BR397" s="16">
        <f t="shared" si="228"/>
        <v>0</v>
      </c>
      <c r="BS397" s="16">
        <f t="shared" si="222"/>
        <v>0</v>
      </c>
      <c r="BT397" s="14">
        <f t="shared" si="223"/>
        <v>0</v>
      </c>
      <c r="BU397" s="14">
        <f t="shared" si="229"/>
        <v>1.0011717677116394E-08</v>
      </c>
      <c r="BW397" s="19">
        <f t="shared" si="237"/>
        <v>53175</v>
      </c>
      <c r="BX397">
        <f t="shared" si="224"/>
        <v>32</v>
      </c>
      <c r="BY397">
        <v>378</v>
      </c>
      <c r="BZ397" s="16">
        <f t="shared" si="238"/>
        <v>0</v>
      </c>
      <c r="CA397" s="16">
        <f t="shared" si="225"/>
        <v>0</v>
      </c>
      <c r="CB397" s="14">
        <f t="shared" si="226"/>
        <v>0</v>
      </c>
      <c r="CC397" s="14">
        <f t="shared" si="231"/>
        <v>0</v>
      </c>
    </row>
    <row r="398" spans="36:81" ht="13.5">
      <c r="AJ398">
        <v>379</v>
      </c>
      <c r="AK398">
        <f t="shared" si="214"/>
        <v>32</v>
      </c>
      <c r="AL398">
        <f t="shared" si="215"/>
        <v>32</v>
      </c>
      <c r="AM398">
        <f t="shared" si="216"/>
        <v>32</v>
      </c>
      <c r="AN398" s="19"/>
      <c r="BO398" s="19">
        <f t="shared" si="230"/>
        <v>53418</v>
      </c>
      <c r="BP398">
        <f t="shared" si="221"/>
        <v>32</v>
      </c>
      <c r="BQ398">
        <v>379</v>
      </c>
      <c r="BR398" s="16">
        <f t="shared" si="228"/>
        <v>0</v>
      </c>
      <c r="BS398" s="16">
        <f t="shared" si="222"/>
        <v>0</v>
      </c>
      <c r="BT398" s="14">
        <f t="shared" si="223"/>
        <v>0</v>
      </c>
      <c r="BU398" s="14">
        <f t="shared" si="229"/>
        <v>1.0011717677116394E-08</v>
      </c>
      <c r="BW398" s="19">
        <f t="shared" si="237"/>
        <v>53206</v>
      </c>
      <c r="BX398">
        <f t="shared" si="224"/>
        <v>32</v>
      </c>
      <c r="BY398">
        <v>379</v>
      </c>
      <c r="BZ398" s="16">
        <f t="shared" si="238"/>
        <v>0</v>
      </c>
      <c r="CA398" s="16">
        <f t="shared" si="225"/>
        <v>0</v>
      </c>
      <c r="CB398" s="14">
        <f t="shared" si="226"/>
        <v>0</v>
      </c>
      <c r="CC398" s="14">
        <f t="shared" si="231"/>
        <v>0</v>
      </c>
    </row>
    <row r="399" spans="36:81" ht="13.5">
      <c r="AJ399">
        <v>380</v>
      </c>
      <c r="AK399">
        <f t="shared" si="214"/>
        <v>32</v>
      </c>
      <c r="AL399">
        <f t="shared" si="215"/>
        <v>32</v>
      </c>
      <c r="AM399">
        <f t="shared" si="216"/>
        <v>32</v>
      </c>
      <c r="AN399" s="19"/>
      <c r="BO399" s="19">
        <f t="shared" si="230"/>
        <v>53448</v>
      </c>
      <c r="BP399">
        <f t="shared" si="221"/>
        <v>32</v>
      </c>
      <c r="BQ399">
        <v>380</v>
      </c>
      <c r="BR399" s="16">
        <f t="shared" si="228"/>
        <v>0</v>
      </c>
      <c r="BS399" s="16">
        <f t="shared" si="222"/>
        <v>0</v>
      </c>
      <c r="BT399" s="14">
        <f t="shared" si="223"/>
        <v>0</v>
      </c>
      <c r="BU399" s="14">
        <f t="shared" si="229"/>
        <v>1.0011717677116394E-08</v>
      </c>
      <c r="BW399" s="19">
        <f t="shared" si="237"/>
        <v>53236</v>
      </c>
      <c r="BX399">
        <f t="shared" si="224"/>
        <v>32</v>
      </c>
      <c r="BY399">
        <v>380</v>
      </c>
      <c r="BZ399" s="16">
        <f t="shared" si="238"/>
        <v>0</v>
      </c>
      <c r="CA399" s="16">
        <f t="shared" si="225"/>
        <v>0</v>
      </c>
      <c r="CB399" s="14">
        <f t="shared" si="226"/>
        <v>0</v>
      </c>
      <c r="CC399" s="14">
        <f t="shared" si="231"/>
        <v>0</v>
      </c>
    </row>
    <row r="400" spans="36:81" ht="13.5">
      <c r="AJ400">
        <v>381</v>
      </c>
      <c r="AK400">
        <f t="shared" si="214"/>
        <v>32</v>
      </c>
      <c r="AL400">
        <f t="shared" si="215"/>
        <v>32</v>
      </c>
      <c r="AM400">
        <f t="shared" si="216"/>
        <v>32</v>
      </c>
      <c r="AN400" s="19"/>
      <c r="BO400" s="19">
        <f t="shared" si="230"/>
        <v>53479</v>
      </c>
      <c r="BP400">
        <f t="shared" si="221"/>
        <v>32</v>
      </c>
      <c r="BQ400">
        <v>381</v>
      </c>
      <c r="BR400" s="16">
        <f t="shared" si="228"/>
        <v>0</v>
      </c>
      <c r="BS400" s="16">
        <f t="shared" si="222"/>
        <v>0</v>
      </c>
      <c r="BT400" s="14">
        <f t="shared" si="223"/>
        <v>0</v>
      </c>
      <c r="BU400" s="14">
        <f t="shared" si="229"/>
        <v>1.0011717677116394E-08</v>
      </c>
      <c r="BW400" s="19">
        <f t="shared" si="237"/>
        <v>53267</v>
      </c>
      <c r="BX400">
        <f t="shared" si="224"/>
        <v>32</v>
      </c>
      <c r="BY400">
        <v>381</v>
      </c>
      <c r="BZ400" s="16">
        <f t="shared" si="238"/>
        <v>0</v>
      </c>
      <c r="CA400" s="16">
        <f t="shared" si="225"/>
        <v>0</v>
      </c>
      <c r="CB400" s="14">
        <f t="shared" si="226"/>
        <v>0</v>
      </c>
      <c r="CC400" s="14">
        <f t="shared" si="231"/>
        <v>0</v>
      </c>
    </row>
    <row r="401" spans="36:81" ht="13.5">
      <c r="AJ401">
        <v>382</v>
      </c>
      <c r="AK401">
        <f t="shared" si="214"/>
        <v>32</v>
      </c>
      <c r="AL401">
        <f t="shared" si="215"/>
        <v>32</v>
      </c>
      <c r="AM401">
        <f t="shared" si="216"/>
        <v>32</v>
      </c>
      <c r="AN401" s="19"/>
      <c r="BO401" s="19">
        <f t="shared" si="230"/>
        <v>53509</v>
      </c>
      <c r="BP401">
        <f t="shared" si="221"/>
        <v>32</v>
      </c>
      <c r="BQ401">
        <v>382</v>
      </c>
      <c r="BR401" s="16">
        <f t="shared" si="228"/>
        <v>0</v>
      </c>
      <c r="BS401" s="16">
        <f t="shared" si="222"/>
        <v>0</v>
      </c>
      <c r="BT401" s="14">
        <f t="shared" si="223"/>
        <v>0</v>
      </c>
      <c r="BU401" s="14">
        <f t="shared" si="229"/>
        <v>1.0011717677116394E-08</v>
      </c>
      <c r="BW401" s="19">
        <f t="shared" si="237"/>
        <v>53297</v>
      </c>
      <c r="BX401">
        <f t="shared" si="224"/>
        <v>32</v>
      </c>
      <c r="BY401">
        <v>382</v>
      </c>
      <c r="BZ401" s="16">
        <f t="shared" si="238"/>
        <v>0</v>
      </c>
      <c r="CA401" s="16">
        <f t="shared" si="225"/>
        <v>0</v>
      </c>
      <c r="CB401" s="14">
        <f t="shared" si="226"/>
        <v>0</v>
      </c>
      <c r="CC401" s="14">
        <f t="shared" si="231"/>
        <v>0</v>
      </c>
    </row>
    <row r="402" spans="36:81" ht="13.5">
      <c r="AJ402">
        <v>383</v>
      </c>
      <c r="AK402">
        <f t="shared" si="214"/>
        <v>32</v>
      </c>
      <c r="AL402">
        <f t="shared" si="215"/>
        <v>32</v>
      </c>
      <c r="AM402">
        <f t="shared" si="216"/>
        <v>32</v>
      </c>
      <c r="AN402" s="19"/>
      <c r="BO402" s="19">
        <f t="shared" si="230"/>
        <v>53540</v>
      </c>
      <c r="BP402">
        <f t="shared" si="221"/>
        <v>32</v>
      </c>
      <c r="BQ402">
        <v>383</v>
      </c>
      <c r="BR402" s="16">
        <f t="shared" si="228"/>
        <v>0</v>
      </c>
      <c r="BS402" s="16">
        <f t="shared" si="222"/>
        <v>0</v>
      </c>
      <c r="BT402" s="14">
        <f t="shared" si="223"/>
        <v>0</v>
      </c>
      <c r="BU402" s="14">
        <f t="shared" si="229"/>
        <v>1.0011717677116394E-08</v>
      </c>
      <c r="BW402" s="19">
        <f t="shared" si="237"/>
        <v>53328</v>
      </c>
      <c r="BX402">
        <f t="shared" si="224"/>
        <v>32</v>
      </c>
      <c r="BY402">
        <v>383</v>
      </c>
      <c r="BZ402" s="16">
        <f t="shared" si="238"/>
        <v>0</v>
      </c>
      <c r="CA402" s="16">
        <f t="shared" si="225"/>
        <v>0</v>
      </c>
      <c r="CB402" s="14">
        <f t="shared" si="226"/>
        <v>0</v>
      </c>
      <c r="CC402" s="14">
        <f t="shared" si="231"/>
        <v>0</v>
      </c>
    </row>
    <row r="403" spans="36:81" ht="13.5">
      <c r="AJ403">
        <v>384</v>
      </c>
      <c r="AK403">
        <f t="shared" si="214"/>
        <v>32</v>
      </c>
      <c r="AL403">
        <f t="shared" si="215"/>
        <v>32</v>
      </c>
      <c r="AM403">
        <f t="shared" si="216"/>
        <v>32</v>
      </c>
      <c r="AN403" s="19"/>
      <c r="BO403" s="19">
        <f t="shared" si="230"/>
        <v>53571</v>
      </c>
      <c r="BP403">
        <f t="shared" si="221"/>
        <v>32</v>
      </c>
      <c r="BQ403">
        <v>384</v>
      </c>
      <c r="BR403" s="16">
        <f t="shared" si="228"/>
        <v>0</v>
      </c>
      <c r="BS403" s="16">
        <f t="shared" si="222"/>
        <v>0</v>
      </c>
      <c r="BT403" s="14">
        <f t="shared" si="223"/>
        <v>0</v>
      </c>
      <c r="BU403" s="14">
        <f t="shared" si="229"/>
        <v>1.0011717677116394E-08</v>
      </c>
      <c r="BW403" s="19">
        <f t="shared" si="237"/>
        <v>53359</v>
      </c>
      <c r="BX403">
        <f t="shared" si="224"/>
        <v>32</v>
      </c>
      <c r="BY403">
        <v>384</v>
      </c>
      <c r="BZ403" s="16">
        <f t="shared" si="238"/>
        <v>0</v>
      </c>
      <c r="CA403" s="16">
        <f t="shared" si="225"/>
        <v>0</v>
      </c>
      <c r="CB403" s="14">
        <f t="shared" si="226"/>
        <v>0</v>
      </c>
      <c r="CC403" s="14">
        <f t="shared" si="231"/>
        <v>0</v>
      </c>
    </row>
    <row r="404" spans="36:81" ht="13.5">
      <c r="AJ404">
        <v>385</v>
      </c>
      <c r="AK404">
        <f aca="true" t="shared" si="245" ref="AK404:AK439">INT((AJ404-1)/12)+1</f>
        <v>33</v>
      </c>
      <c r="AL404">
        <f aca="true" t="shared" si="246" ref="AL404:AL439">INT((AJ404+12-$F$6-1)/12)+1</f>
        <v>33</v>
      </c>
      <c r="AM404">
        <f aca="true" t="shared" si="247" ref="AM404:AM439">MAX(0,INT((AJ404+12-$I$15-1)/12))</f>
        <v>32</v>
      </c>
      <c r="AN404" s="19"/>
      <c r="BO404" s="19">
        <f t="shared" si="230"/>
        <v>53601</v>
      </c>
      <c r="BP404">
        <f aca="true" t="shared" si="248" ref="BP404:BP439">INT((BQ404+12-$M$7-1)/12)+1</f>
        <v>33</v>
      </c>
      <c r="BQ404">
        <v>385</v>
      </c>
      <c r="BR404" s="16">
        <f t="shared" si="228"/>
        <v>0</v>
      </c>
      <c r="BS404" s="16">
        <f aca="true" t="shared" si="249" ref="BS404:BS439">IF(BQ404&gt;$M$10*12,0,-PPMT($M$11/12,BQ404,$M$10*12,$M$8))</f>
        <v>0</v>
      </c>
      <c r="BT404" s="14">
        <f aca="true" t="shared" si="250" ref="BT404:BT439">IF(BQ404&gt;$M$10*12,0,-IPMT($M$11/12,BQ404,$M$10*12,$M$8))</f>
        <v>0</v>
      </c>
      <c r="BU404" s="14">
        <f t="shared" si="229"/>
        <v>1.0011717677116394E-08</v>
      </c>
      <c r="BW404" s="19">
        <f t="shared" si="237"/>
        <v>53387</v>
      </c>
      <c r="BX404">
        <f aca="true" t="shared" si="251" ref="BX404:BX439">INT((BY404+12-$M$7-1)/12)+1</f>
        <v>33</v>
      </c>
      <c r="BY404">
        <v>385</v>
      </c>
      <c r="BZ404" s="16">
        <f t="shared" si="238"/>
        <v>0</v>
      </c>
      <c r="CA404" s="16">
        <f aca="true" t="shared" si="252" ref="CA404:CA439">IF(BY404&gt;$Q$10*12,0,-PPMT($Q$11/12,BY404,$Q$10*12,$Q$8))</f>
        <v>0</v>
      </c>
      <c r="CB404" s="14">
        <f aca="true" t="shared" si="253" ref="CB404:CB439">IF(BY404&gt;$Q$10*12,0,-IPMT($Q$11/12,BY404,$Q$10*12,$Q$8))</f>
        <v>0</v>
      </c>
      <c r="CC404" s="14">
        <f t="shared" si="231"/>
        <v>0</v>
      </c>
    </row>
    <row r="405" spans="36:81" ht="13.5">
      <c r="AJ405">
        <v>386</v>
      </c>
      <c r="AK405">
        <f t="shared" si="245"/>
        <v>33</v>
      </c>
      <c r="AL405">
        <f t="shared" si="246"/>
        <v>33</v>
      </c>
      <c r="AM405">
        <f t="shared" si="247"/>
        <v>32</v>
      </c>
      <c r="AN405" s="19"/>
      <c r="BO405" s="19">
        <f t="shared" si="230"/>
        <v>53632</v>
      </c>
      <c r="BP405">
        <f t="shared" si="248"/>
        <v>33</v>
      </c>
      <c r="BQ405">
        <v>386</v>
      </c>
      <c r="BR405" s="16">
        <f aca="true" t="shared" si="254" ref="BR405:BR439">BS405+BT405</f>
        <v>0</v>
      </c>
      <c r="BS405" s="16">
        <f t="shared" si="249"/>
        <v>0</v>
      </c>
      <c r="BT405" s="14">
        <f t="shared" si="250"/>
        <v>0</v>
      </c>
      <c r="BU405" s="14">
        <f aca="true" t="shared" si="255" ref="BU405:BU439">BU404-BS405</f>
        <v>1.0011717677116394E-08</v>
      </c>
      <c r="BW405" s="19">
        <f t="shared" si="237"/>
        <v>53418</v>
      </c>
      <c r="BX405">
        <f t="shared" si="251"/>
        <v>33</v>
      </c>
      <c r="BY405">
        <v>386</v>
      </c>
      <c r="BZ405" s="16">
        <f t="shared" si="238"/>
        <v>0</v>
      </c>
      <c r="CA405" s="16">
        <f t="shared" si="252"/>
        <v>0</v>
      </c>
      <c r="CB405" s="14">
        <f t="shared" si="253"/>
        <v>0</v>
      </c>
      <c r="CC405" s="14">
        <f t="shared" si="231"/>
        <v>0</v>
      </c>
    </row>
    <row r="406" spans="36:81" ht="13.5">
      <c r="AJ406">
        <v>387</v>
      </c>
      <c r="AK406">
        <f t="shared" si="245"/>
        <v>33</v>
      </c>
      <c r="AL406">
        <f t="shared" si="246"/>
        <v>33</v>
      </c>
      <c r="AM406">
        <f t="shared" si="247"/>
        <v>32</v>
      </c>
      <c r="AN406" s="19"/>
      <c r="BO406" s="19">
        <f aca="true" t="shared" si="256" ref="BO406:BO439">DATE(YEAR(BO405),MONTH(BO405)+1,1)</f>
        <v>53662</v>
      </c>
      <c r="BP406">
        <f t="shared" si="248"/>
        <v>33</v>
      </c>
      <c r="BQ406">
        <v>387</v>
      </c>
      <c r="BR406" s="16">
        <f t="shared" si="254"/>
        <v>0</v>
      </c>
      <c r="BS406" s="16">
        <f t="shared" si="249"/>
        <v>0</v>
      </c>
      <c r="BT406" s="14">
        <f t="shared" si="250"/>
        <v>0</v>
      </c>
      <c r="BU406" s="14">
        <f t="shared" si="255"/>
        <v>1.0011717677116394E-08</v>
      </c>
      <c r="BW406" s="19">
        <f t="shared" si="237"/>
        <v>53448</v>
      </c>
      <c r="BX406">
        <f t="shared" si="251"/>
        <v>33</v>
      </c>
      <c r="BY406">
        <v>387</v>
      </c>
      <c r="BZ406" s="16">
        <f t="shared" si="238"/>
        <v>0</v>
      </c>
      <c r="CA406" s="16">
        <f t="shared" si="252"/>
        <v>0</v>
      </c>
      <c r="CB406" s="14">
        <f t="shared" si="253"/>
        <v>0</v>
      </c>
      <c r="CC406" s="14">
        <f aca="true" t="shared" si="257" ref="CC406:CC439">CC405-CA406</f>
        <v>0</v>
      </c>
    </row>
    <row r="407" spans="36:81" ht="13.5">
      <c r="AJ407">
        <v>388</v>
      </c>
      <c r="AK407">
        <f t="shared" si="245"/>
        <v>33</v>
      </c>
      <c r="AL407">
        <f t="shared" si="246"/>
        <v>33</v>
      </c>
      <c r="AM407">
        <f t="shared" si="247"/>
        <v>32</v>
      </c>
      <c r="AN407" s="19"/>
      <c r="BO407" s="19">
        <f t="shared" si="256"/>
        <v>53693</v>
      </c>
      <c r="BP407">
        <f t="shared" si="248"/>
        <v>33</v>
      </c>
      <c r="BQ407">
        <v>388</v>
      </c>
      <c r="BR407" s="16">
        <f t="shared" si="254"/>
        <v>0</v>
      </c>
      <c r="BS407" s="16">
        <f t="shared" si="249"/>
        <v>0</v>
      </c>
      <c r="BT407" s="14">
        <f t="shared" si="250"/>
        <v>0</v>
      </c>
      <c r="BU407" s="14">
        <f t="shared" si="255"/>
        <v>1.0011717677116394E-08</v>
      </c>
      <c r="BW407" s="19">
        <f t="shared" si="237"/>
        <v>53479</v>
      </c>
      <c r="BX407">
        <f t="shared" si="251"/>
        <v>33</v>
      </c>
      <c r="BY407">
        <v>388</v>
      </c>
      <c r="BZ407" s="16">
        <f t="shared" si="238"/>
        <v>0</v>
      </c>
      <c r="CA407" s="16">
        <f t="shared" si="252"/>
        <v>0</v>
      </c>
      <c r="CB407" s="14">
        <f t="shared" si="253"/>
        <v>0</v>
      </c>
      <c r="CC407" s="14">
        <f t="shared" si="257"/>
        <v>0</v>
      </c>
    </row>
    <row r="408" spans="36:81" ht="13.5">
      <c r="AJ408">
        <v>389</v>
      </c>
      <c r="AK408">
        <f t="shared" si="245"/>
        <v>33</v>
      </c>
      <c r="AL408">
        <f t="shared" si="246"/>
        <v>33</v>
      </c>
      <c r="AM408">
        <f t="shared" si="247"/>
        <v>32</v>
      </c>
      <c r="AN408" s="19"/>
      <c r="BO408" s="19">
        <f t="shared" si="256"/>
        <v>53724</v>
      </c>
      <c r="BP408">
        <f t="shared" si="248"/>
        <v>33</v>
      </c>
      <c r="BQ408">
        <v>389</v>
      </c>
      <c r="BR408" s="16">
        <f t="shared" si="254"/>
        <v>0</v>
      </c>
      <c r="BS408" s="16">
        <f t="shared" si="249"/>
        <v>0</v>
      </c>
      <c r="BT408" s="14">
        <f t="shared" si="250"/>
        <v>0</v>
      </c>
      <c r="BU408" s="14">
        <f t="shared" si="255"/>
        <v>1.0011717677116394E-08</v>
      </c>
      <c r="BW408" s="19">
        <f aca="true" t="shared" si="258" ref="BW408:BW439">DATE(YEAR(BW407),MONTH(BW407)+1,1)</f>
        <v>53509</v>
      </c>
      <c r="BX408">
        <f t="shared" si="251"/>
        <v>33</v>
      </c>
      <c r="BY408">
        <v>389</v>
      </c>
      <c r="BZ408" s="16">
        <f aca="true" t="shared" si="259" ref="BZ408:BZ439">CA408+CB408</f>
        <v>0</v>
      </c>
      <c r="CA408" s="16">
        <f t="shared" si="252"/>
        <v>0</v>
      </c>
      <c r="CB408" s="14">
        <f t="shared" si="253"/>
        <v>0</v>
      </c>
      <c r="CC408" s="14">
        <f t="shared" si="257"/>
        <v>0</v>
      </c>
    </row>
    <row r="409" spans="36:81" ht="13.5">
      <c r="AJ409">
        <v>390</v>
      </c>
      <c r="AK409">
        <f t="shared" si="245"/>
        <v>33</v>
      </c>
      <c r="AL409">
        <f t="shared" si="246"/>
        <v>33</v>
      </c>
      <c r="AM409">
        <f t="shared" si="247"/>
        <v>32</v>
      </c>
      <c r="AN409" s="19"/>
      <c r="BO409" s="19">
        <f t="shared" si="256"/>
        <v>53752</v>
      </c>
      <c r="BP409">
        <f t="shared" si="248"/>
        <v>33</v>
      </c>
      <c r="BQ409">
        <v>390</v>
      </c>
      <c r="BR409" s="16">
        <f t="shared" si="254"/>
        <v>0</v>
      </c>
      <c r="BS409" s="16">
        <f t="shared" si="249"/>
        <v>0</v>
      </c>
      <c r="BT409" s="14">
        <f t="shared" si="250"/>
        <v>0</v>
      </c>
      <c r="BU409" s="14">
        <f t="shared" si="255"/>
        <v>1.0011717677116394E-08</v>
      </c>
      <c r="BW409" s="19">
        <f t="shared" si="258"/>
        <v>53540</v>
      </c>
      <c r="BX409">
        <f t="shared" si="251"/>
        <v>33</v>
      </c>
      <c r="BY409">
        <v>390</v>
      </c>
      <c r="BZ409" s="16">
        <f t="shared" si="259"/>
        <v>0</v>
      </c>
      <c r="CA409" s="16">
        <f t="shared" si="252"/>
        <v>0</v>
      </c>
      <c r="CB409" s="14">
        <f t="shared" si="253"/>
        <v>0</v>
      </c>
      <c r="CC409" s="14">
        <f t="shared" si="257"/>
        <v>0</v>
      </c>
    </row>
    <row r="410" spans="36:81" ht="13.5">
      <c r="AJ410">
        <v>391</v>
      </c>
      <c r="AK410">
        <f t="shared" si="245"/>
        <v>33</v>
      </c>
      <c r="AL410">
        <f t="shared" si="246"/>
        <v>33</v>
      </c>
      <c r="AM410">
        <f t="shared" si="247"/>
        <v>33</v>
      </c>
      <c r="AN410" s="19"/>
      <c r="BO410" s="19">
        <f t="shared" si="256"/>
        <v>53783</v>
      </c>
      <c r="BP410">
        <f t="shared" si="248"/>
        <v>33</v>
      </c>
      <c r="BQ410">
        <v>391</v>
      </c>
      <c r="BR410" s="16">
        <f t="shared" si="254"/>
        <v>0</v>
      </c>
      <c r="BS410" s="16">
        <f t="shared" si="249"/>
        <v>0</v>
      </c>
      <c r="BT410" s="14">
        <f t="shared" si="250"/>
        <v>0</v>
      </c>
      <c r="BU410" s="14">
        <f t="shared" si="255"/>
        <v>1.0011717677116394E-08</v>
      </c>
      <c r="BW410" s="19">
        <f t="shared" si="258"/>
        <v>53571</v>
      </c>
      <c r="BX410">
        <f t="shared" si="251"/>
        <v>33</v>
      </c>
      <c r="BY410">
        <v>391</v>
      </c>
      <c r="BZ410" s="16">
        <f t="shared" si="259"/>
        <v>0</v>
      </c>
      <c r="CA410" s="16">
        <f t="shared" si="252"/>
        <v>0</v>
      </c>
      <c r="CB410" s="14">
        <f t="shared" si="253"/>
        <v>0</v>
      </c>
      <c r="CC410" s="14">
        <f t="shared" si="257"/>
        <v>0</v>
      </c>
    </row>
    <row r="411" spans="36:81" ht="13.5">
      <c r="AJ411">
        <v>392</v>
      </c>
      <c r="AK411">
        <f t="shared" si="245"/>
        <v>33</v>
      </c>
      <c r="AL411">
        <f t="shared" si="246"/>
        <v>33</v>
      </c>
      <c r="AM411">
        <f t="shared" si="247"/>
        <v>33</v>
      </c>
      <c r="AN411" s="19"/>
      <c r="BO411" s="19">
        <f t="shared" si="256"/>
        <v>53813</v>
      </c>
      <c r="BP411">
        <f t="shared" si="248"/>
        <v>33</v>
      </c>
      <c r="BQ411">
        <v>392</v>
      </c>
      <c r="BR411" s="16">
        <f t="shared" si="254"/>
        <v>0</v>
      </c>
      <c r="BS411" s="16">
        <f t="shared" si="249"/>
        <v>0</v>
      </c>
      <c r="BT411" s="14">
        <f t="shared" si="250"/>
        <v>0</v>
      </c>
      <c r="BU411" s="14">
        <f t="shared" si="255"/>
        <v>1.0011717677116394E-08</v>
      </c>
      <c r="BW411" s="19">
        <f t="shared" si="258"/>
        <v>53601</v>
      </c>
      <c r="BX411">
        <f t="shared" si="251"/>
        <v>33</v>
      </c>
      <c r="BY411">
        <v>392</v>
      </c>
      <c r="BZ411" s="16">
        <f t="shared" si="259"/>
        <v>0</v>
      </c>
      <c r="CA411" s="16">
        <f t="shared" si="252"/>
        <v>0</v>
      </c>
      <c r="CB411" s="14">
        <f t="shared" si="253"/>
        <v>0</v>
      </c>
      <c r="CC411" s="14">
        <f t="shared" si="257"/>
        <v>0</v>
      </c>
    </row>
    <row r="412" spans="36:81" ht="13.5">
      <c r="AJ412">
        <v>393</v>
      </c>
      <c r="AK412">
        <f t="shared" si="245"/>
        <v>33</v>
      </c>
      <c r="AL412">
        <f t="shared" si="246"/>
        <v>33</v>
      </c>
      <c r="AM412">
        <f t="shared" si="247"/>
        <v>33</v>
      </c>
      <c r="AN412" s="19"/>
      <c r="BO412" s="19">
        <f t="shared" si="256"/>
        <v>53844</v>
      </c>
      <c r="BP412">
        <f t="shared" si="248"/>
        <v>33</v>
      </c>
      <c r="BQ412">
        <v>393</v>
      </c>
      <c r="BR412" s="16">
        <f t="shared" si="254"/>
        <v>0</v>
      </c>
      <c r="BS412" s="16">
        <f t="shared" si="249"/>
        <v>0</v>
      </c>
      <c r="BT412" s="14">
        <f t="shared" si="250"/>
        <v>0</v>
      </c>
      <c r="BU412" s="14">
        <f t="shared" si="255"/>
        <v>1.0011717677116394E-08</v>
      </c>
      <c r="BW412" s="19">
        <f t="shared" si="258"/>
        <v>53632</v>
      </c>
      <c r="BX412">
        <f t="shared" si="251"/>
        <v>33</v>
      </c>
      <c r="BY412">
        <v>393</v>
      </c>
      <c r="BZ412" s="16">
        <f t="shared" si="259"/>
        <v>0</v>
      </c>
      <c r="CA412" s="16">
        <f t="shared" si="252"/>
        <v>0</v>
      </c>
      <c r="CB412" s="14">
        <f t="shared" si="253"/>
        <v>0</v>
      </c>
      <c r="CC412" s="14">
        <f t="shared" si="257"/>
        <v>0</v>
      </c>
    </row>
    <row r="413" spans="36:81" ht="13.5">
      <c r="AJ413">
        <v>394</v>
      </c>
      <c r="AK413">
        <f t="shared" si="245"/>
        <v>33</v>
      </c>
      <c r="AL413">
        <f t="shared" si="246"/>
        <v>33</v>
      </c>
      <c r="AM413">
        <f t="shared" si="247"/>
        <v>33</v>
      </c>
      <c r="AN413" s="19"/>
      <c r="BO413" s="19">
        <f t="shared" si="256"/>
        <v>53874</v>
      </c>
      <c r="BP413">
        <f t="shared" si="248"/>
        <v>33</v>
      </c>
      <c r="BQ413">
        <v>394</v>
      </c>
      <c r="BR413" s="16">
        <f t="shared" si="254"/>
        <v>0</v>
      </c>
      <c r="BS413" s="16">
        <f t="shared" si="249"/>
        <v>0</v>
      </c>
      <c r="BT413" s="14">
        <f t="shared" si="250"/>
        <v>0</v>
      </c>
      <c r="BU413" s="14">
        <f t="shared" si="255"/>
        <v>1.0011717677116394E-08</v>
      </c>
      <c r="BW413" s="19">
        <f t="shared" si="258"/>
        <v>53662</v>
      </c>
      <c r="BX413">
        <f t="shared" si="251"/>
        <v>33</v>
      </c>
      <c r="BY413">
        <v>394</v>
      </c>
      <c r="BZ413" s="16">
        <f t="shared" si="259"/>
        <v>0</v>
      </c>
      <c r="CA413" s="16">
        <f t="shared" si="252"/>
        <v>0</v>
      </c>
      <c r="CB413" s="14">
        <f t="shared" si="253"/>
        <v>0</v>
      </c>
      <c r="CC413" s="14">
        <f t="shared" si="257"/>
        <v>0</v>
      </c>
    </row>
    <row r="414" spans="36:81" ht="13.5">
      <c r="AJ414">
        <v>395</v>
      </c>
      <c r="AK414">
        <f t="shared" si="245"/>
        <v>33</v>
      </c>
      <c r="AL414">
        <f t="shared" si="246"/>
        <v>33</v>
      </c>
      <c r="AM414">
        <f t="shared" si="247"/>
        <v>33</v>
      </c>
      <c r="AN414" s="19"/>
      <c r="BO414" s="19">
        <f t="shared" si="256"/>
        <v>53905</v>
      </c>
      <c r="BP414">
        <f t="shared" si="248"/>
        <v>33</v>
      </c>
      <c r="BQ414">
        <v>395</v>
      </c>
      <c r="BR414" s="16">
        <f t="shared" si="254"/>
        <v>0</v>
      </c>
      <c r="BS414" s="16">
        <f t="shared" si="249"/>
        <v>0</v>
      </c>
      <c r="BT414" s="14">
        <f t="shared" si="250"/>
        <v>0</v>
      </c>
      <c r="BU414" s="14">
        <f t="shared" si="255"/>
        <v>1.0011717677116394E-08</v>
      </c>
      <c r="BW414" s="19">
        <f t="shared" si="258"/>
        <v>53693</v>
      </c>
      <c r="BX414">
        <f t="shared" si="251"/>
        <v>33</v>
      </c>
      <c r="BY414">
        <v>395</v>
      </c>
      <c r="BZ414" s="16">
        <f t="shared" si="259"/>
        <v>0</v>
      </c>
      <c r="CA414" s="16">
        <f t="shared" si="252"/>
        <v>0</v>
      </c>
      <c r="CB414" s="14">
        <f t="shared" si="253"/>
        <v>0</v>
      </c>
      <c r="CC414" s="14">
        <f t="shared" si="257"/>
        <v>0</v>
      </c>
    </row>
    <row r="415" spans="36:81" ht="13.5">
      <c r="AJ415">
        <v>396</v>
      </c>
      <c r="AK415">
        <f t="shared" si="245"/>
        <v>33</v>
      </c>
      <c r="AL415">
        <f t="shared" si="246"/>
        <v>33</v>
      </c>
      <c r="AM415">
        <f t="shared" si="247"/>
        <v>33</v>
      </c>
      <c r="AN415" s="19"/>
      <c r="BO415" s="19">
        <f t="shared" si="256"/>
        <v>53936</v>
      </c>
      <c r="BP415">
        <f t="shared" si="248"/>
        <v>33</v>
      </c>
      <c r="BQ415">
        <v>396</v>
      </c>
      <c r="BR415" s="16">
        <f t="shared" si="254"/>
        <v>0</v>
      </c>
      <c r="BS415" s="16">
        <f t="shared" si="249"/>
        <v>0</v>
      </c>
      <c r="BT415" s="14">
        <f t="shared" si="250"/>
        <v>0</v>
      </c>
      <c r="BU415" s="14">
        <f t="shared" si="255"/>
        <v>1.0011717677116394E-08</v>
      </c>
      <c r="BW415" s="19">
        <f t="shared" si="258"/>
        <v>53724</v>
      </c>
      <c r="BX415">
        <f t="shared" si="251"/>
        <v>33</v>
      </c>
      <c r="BY415">
        <v>396</v>
      </c>
      <c r="BZ415" s="16">
        <f t="shared" si="259"/>
        <v>0</v>
      </c>
      <c r="CA415" s="16">
        <f t="shared" si="252"/>
        <v>0</v>
      </c>
      <c r="CB415" s="14">
        <f t="shared" si="253"/>
        <v>0</v>
      </c>
      <c r="CC415" s="14">
        <f t="shared" si="257"/>
        <v>0</v>
      </c>
    </row>
    <row r="416" spans="36:81" ht="13.5">
      <c r="AJ416">
        <v>397</v>
      </c>
      <c r="AK416">
        <f t="shared" si="245"/>
        <v>34</v>
      </c>
      <c r="AL416">
        <f t="shared" si="246"/>
        <v>34</v>
      </c>
      <c r="AM416">
        <f t="shared" si="247"/>
        <v>33</v>
      </c>
      <c r="AN416" s="19"/>
      <c r="BO416" s="19">
        <f t="shared" si="256"/>
        <v>53966</v>
      </c>
      <c r="BP416">
        <f t="shared" si="248"/>
        <v>34</v>
      </c>
      <c r="BQ416">
        <v>397</v>
      </c>
      <c r="BR416" s="16">
        <f t="shared" si="254"/>
        <v>0</v>
      </c>
      <c r="BS416" s="16">
        <f t="shared" si="249"/>
        <v>0</v>
      </c>
      <c r="BT416" s="14">
        <f t="shared" si="250"/>
        <v>0</v>
      </c>
      <c r="BU416" s="14">
        <f t="shared" si="255"/>
        <v>1.0011717677116394E-08</v>
      </c>
      <c r="BW416" s="19">
        <f t="shared" si="258"/>
        <v>53752</v>
      </c>
      <c r="BX416">
        <f t="shared" si="251"/>
        <v>34</v>
      </c>
      <c r="BY416">
        <v>397</v>
      </c>
      <c r="BZ416" s="16">
        <f t="shared" si="259"/>
        <v>0</v>
      </c>
      <c r="CA416" s="16">
        <f t="shared" si="252"/>
        <v>0</v>
      </c>
      <c r="CB416" s="14">
        <f t="shared" si="253"/>
        <v>0</v>
      </c>
      <c r="CC416" s="14">
        <f t="shared" si="257"/>
        <v>0</v>
      </c>
    </row>
    <row r="417" spans="36:81" ht="13.5">
      <c r="AJ417">
        <v>398</v>
      </c>
      <c r="AK417">
        <f t="shared" si="245"/>
        <v>34</v>
      </c>
      <c r="AL417">
        <f t="shared" si="246"/>
        <v>34</v>
      </c>
      <c r="AM417">
        <f t="shared" si="247"/>
        <v>33</v>
      </c>
      <c r="AN417" s="19"/>
      <c r="BO417" s="19">
        <f t="shared" si="256"/>
        <v>53997</v>
      </c>
      <c r="BP417">
        <f t="shared" si="248"/>
        <v>34</v>
      </c>
      <c r="BQ417">
        <v>398</v>
      </c>
      <c r="BR417" s="16">
        <f t="shared" si="254"/>
        <v>0</v>
      </c>
      <c r="BS417" s="16">
        <f t="shared" si="249"/>
        <v>0</v>
      </c>
      <c r="BT417" s="14">
        <f t="shared" si="250"/>
        <v>0</v>
      </c>
      <c r="BU417" s="14">
        <f t="shared" si="255"/>
        <v>1.0011717677116394E-08</v>
      </c>
      <c r="BW417" s="19">
        <f t="shared" si="258"/>
        <v>53783</v>
      </c>
      <c r="BX417">
        <f t="shared" si="251"/>
        <v>34</v>
      </c>
      <c r="BY417">
        <v>398</v>
      </c>
      <c r="BZ417" s="16">
        <f t="shared" si="259"/>
        <v>0</v>
      </c>
      <c r="CA417" s="16">
        <f t="shared" si="252"/>
        <v>0</v>
      </c>
      <c r="CB417" s="14">
        <f t="shared" si="253"/>
        <v>0</v>
      </c>
      <c r="CC417" s="14">
        <f t="shared" si="257"/>
        <v>0</v>
      </c>
    </row>
    <row r="418" spans="36:81" ht="13.5">
      <c r="AJ418">
        <v>399</v>
      </c>
      <c r="AK418">
        <f t="shared" si="245"/>
        <v>34</v>
      </c>
      <c r="AL418">
        <f t="shared" si="246"/>
        <v>34</v>
      </c>
      <c r="AM418">
        <f t="shared" si="247"/>
        <v>33</v>
      </c>
      <c r="AN418" s="19"/>
      <c r="BO418" s="19">
        <f t="shared" si="256"/>
        <v>54027</v>
      </c>
      <c r="BP418">
        <f t="shared" si="248"/>
        <v>34</v>
      </c>
      <c r="BQ418">
        <v>399</v>
      </c>
      <c r="BR418" s="16">
        <f t="shared" si="254"/>
        <v>0</v>
      </c>
      <c r="BS418" s="16">
        <f t="shared" si="249"/>
        <v>0</v>
      </c>
      <c r="BT418" s="14">
        <f t="shared" si="250"/>
        <v>0</v>
      </c>
      <c r="BU418" s="14">
        <f t="shared" si="255"/>
        <v>1.0011717677116394E-08</v>
      </c>
      <c r="BW418" s="19">
        <f t="shared" si="258"/>
        <v>53813</v>
      </c>
      <c r="BX418">
        <f t="shared" si="251"/>
        <v>34</v>
      </c>
      <c r="BY418">
        <v>399</v>
      </c>
      <c r="BZ418" s="16">
        <f t="shared" si="259"/>
        <v>0</v>
      </c>
      <c r="CA418" s="16">
        <f t="shared" si="252"/>
        <v>0</v>
      </c>
      <c r="CB418" s="14">
        <f t="shared" si="253"/>
        <v>0</v>
      </c>
      <c r="CC418" s="14">
        <f t="shared" si="257"/>
        <v>0</v>
      </c>
    </row>
    <row r="419" spans="36:81" ht="13.5">
      <c r="AJ419">
        <v>400</v>
      </c>
      <c r="AK419">
        <f t="shared" si="245"/>
        <v>34</v>
      </c>
      <c r="AL419">
        <f t="shared" si="246"/>
        <v>34</v>
      </c>
      <c r="AM419">
        <f t="shared" si="247"/>
        <v>33</v>
      </c>
      <c r="AN419" s="19"/>
      <c r="BO419" s="19">
        <f t="shared" si="256"/>
        <v>54058</v>
      </c>
      <c r="BP419">
        <f t="shared" si="248"/>
        <v>34</v>
      </c>
      <c r="BQ419">
        <v>400</v>
      </c>
      <c r="BR419" s="16">
        <f t="shared" si="254"/>
        <v>0</v>
      </c>
      <c r="BS419" s="16">
        <f t="shared" si="249"/>
        <v>0</v>
      </c>
      <c r="BT419" s="14">
        <f t="shared" si="250"/>
        <v>0</v>
      </c>
      <c r="BU419" s="14">
        <f t="shared" si="255"/>
        <v>1.0011717677116394E-08</v>
      </c>
      <c r="BW419" s="19">
        <f t="shared" si="258"/>
        <v>53844</v>
      </c>
      <c r="BX419">
        <f t="shared" si="251"/>
        <v>34</v>
      </c>
      <c r="BY419">
        <v>400</v>
      </c>
      <c r="BZ419" s="16">
        <f t="shared" si="259"/>
        <v>0</v>
      </c>
      <c r="CA419" s="16">
        <f t="shared" si="252"/>
        <v>0</v>
      </c>
      <c r="CB419" s="14">
        <f t="shared" si="253"/>
        <v>0</v>
      </c>
      <c r="CC419" s="14">
        <f t="shared" si="257"/>
        <v>0</v>
      </c>
    </row>
    <row r="420" spans="36:81" ht="13.5">
      <c r="AJ420">
        <v>401</v>
      </c>
      <c r="AK420">
        <f t="shared" si="245"/>
        <v>34</v>
      </c>
      <c r="AL420">
        <f t="shared" si="246"/>
        <v>34</v>
      </c>
      <c r="AM420">
        <f t="shared" si="247"/>
        <v>33</v>
      </c>
      <c r="AN420" s="19"/>
      <c r="BO420" s="19">
        <f t="shared" si="256"/>
        <v>54089</v>
      </c>
      <c r="BP420">
        <f t="shared" si="248"/>
        <v>34</v>
      </c>
      <c r="BQ420">
        <v>401</v>
      </c>
      <c r="BR420" s="16">
        <f t="shared" si="254"/>
        <v>0</v>
      </c>
      <c r="BS420" s="16">
        <f t="shared" si="249"/>
        <v>0</v>
      </c>
      <c r="BT420" s="14">
        <f t="shared" si="250"/>
        <v>0</v>
      </c>
      <c r="BU420" s="14">
        <f t="shared" si="255"/>
        <v>1.0011717677116394E-08</v>
      </c>
      <c r="BW420" s="19">
        <f t="shared" si="258"/>
        <v>53874</v>
      </c>
      <c r="BX420">
        <f t="shared" si="251"/>
        <v>34</v>
      </c>
      <c r="BY420">
        <v>401</v>
      </c>
      <c r="BZ420" s="16">
        <f t="shared" si="259"/>
        <v>0</v>
      </c>
      <c r="CA420" s="16">
        <f t="shared" si="252"/>
        <v>0</v>
      </c>
      <c r="CB420" s="14">
        <f t="shared" si="253"/>
        <v>0</v>
      </c>
      <c r="CC420" s="14">
        <f t="shared" si="257"/>
        <v>0</v>
      </c>
    </row>
    <row r="421" spans="36:81" ht="13.5">
      <c r="AJ421">
        <v>402</v>
      </c>
      <c r="AK421">
        <f t="shared" si="245"/>
        <v>34</v>
      </c>
      <c r="AL421">
        <f t="shared" si="246"/>
        <v>34</v>
      </c>
      <c r="AM421">
        <f t="shared" si="247"/>
        <v>33</v>
      </c>
      <c r="AN421" s="19"/>
      <c r="BO421" s="19">
        <f t="shared" si="256"/>
        <v>54118</v>
      </c>
      <c r="BP421">
        <f t="shared" si="248"/>
        <v>34</v>
      </c>
      <c r="BQ421">
        <v>402</v>
      </c>
      <c r="BR421" s="16">
        <f t="shared" si="254"/>
        <v>0</v>
      </c>
      <c r="BS421" s="16">
        <f t="shared" si="249"/>
        <v>0</v>
      </c>
      <c r="BT421" s="14">
        <f t="shared" si="250"/>
        <v>0</v>
      </c>
      <c r="BU421" s="14">
        <f t="shared" si="255"/>
        <v>1.0011717677116394E-08</v>
      </c>
      <c r="BW421" s="19">
        <f t="shared" si="258"/>
        <v>53905</v>
      </c>
      <c r="BX421">
        <f t="shared" si="251"/>
        <v>34</v>
      </c>
      <c r="BY421">
        <v>402</v>
      </c>
      <c r="BZ421" s="16">
        <f t="shared" si="259"/>
        <v>0</v>
      </c>
      <c r="CA421" s="16">
        <f t="shared" si="252"/>
        <v>0</v>
      </c>
      <c r="CB421" s="14">
        <f t="shared" si="253"/>
        <v>0</v>
      </c>
      <c r="CC421" s="14">
        <f t="shared" si="257"/>
        <v>0</v>
      </c>
    </row>
    <row r="422" spans="36:81" ht="13.5">
      <c r="AJ422">
        <v>403</v>
      </c>
      <c r="AK422">
        <f t="shared" si="245"/>
        <v>34</v>
      </c>
      <c r="AL422">
        <f t="shared" si="246"/>
        <v>34</v>
      </c>
      <c r="AM422">
        <f t="shared" si="247"/>
        <v>34</v>
      </c>
      <c r="AN422" s="19"/>
      <c r="BO422" s="19">
        <f t="shared" si="256"/>
        <v>54149</v>
      </c>
      <c r="BP422">
        <f t="shared" si="248"/>
        <v>34</v>
      </c>
      <c r="BQ422">
        <v>403</v>
      </c>
      <c r="BR422" s="16">
        <f t="shared" si="254"/>
        <v>0</v>
      </c>
      <c r="BS422" s="16">
        <f t="shared" si="249"/>
        <v>0</v>
      </c>
      <c r="BT422" s="14">
        <f t="shared" si="250"/>
        <v>0</v>
      </c>
      <c r="BU422" s="14">
        <f t="shared" si="255"/>
        <v>1.0011717677116394E-08</v>
      </c>
      <c r="BW422" s="19">
        <f t="shared" si="258"/>
        <v>53936</v>
      </c>
      <c r="BX422">
        <f t="shared" si="251"/>
        <v>34</v>
      </c>
      <c r="BY422">
        <v>403</v>
      </c>
      <c r="BZ422" s="16">
        <f t="shared" si="259"/>
        <v>0</v>
      </c>
      <c r="CA422" s="16">
        <f t="shared" si="252"/>
        <v>0</v>
      </c>
      <c r="CB422" s="14">
        <f t="shared" si="253"/>
        <v>0</v>
      </c>
      <c r="CC422" s="14">
        <f t="shared" si="257"/>
        <v>0</v>
      </c>
    </row>
    <row r="423" spans="36:81" ht="13.5">
      <c r="AJ423">
        <v>404</v>
      </c>
      <c r="AK423">
        <f t="shared" si="245"/>
        <v>34</v>
      </c>
      <c r="AL423">
        <f t="shared" si="246"/>
        <v>34</v>
      </c>
      <c r="AM423">
        <f t="shared" si="247"/>
        <v>34</v>
      </c>
      <c r="AN423" s="19"/>
      <c r="BO423" s="19">
        <f t="shared" si="256"/>
        <v>54179</v>
      </c>
      <c r="BP423">
        <f t="shared" si="248"/>
        <v>34</v>
      </c>
      <c r="BQ423">
        <v>404</v>
      </c>
      <c r="BR423" s="16">
        <f t="shared" si="254"/>
        <v>0</v>
      </c>
      <c r="BS423" s="16">
        <f t="shared" si="249"/>
        <v>0</v>
      </c>
      <c r="BT423" s="14">
        <f t="shared" si="250"/>
        <v>0</v>
      </c>
      <c r="BU423" s="14">
        <f t="shared" si="255"/>
        <v>1.0011717677116394E-08</v>
      </c>
      <c r="BW423" s="19">
        <f t="shared" si="258"/>
        <v>53966</v>
      </c>
      <c r="BX423">
        <f t="shared" si="251"/>
        <v>34</v>
      </c>
      <c r="BY423">
        <v>404</v>
      </c>
      <c r="BZ423" s="16">
        <f t="shared" si="259"/>
        <v>0</v>
      </c>
      <c r="CA423" s="16">
        <f t="shared" si="252"/>
        <v>0</v>
      </c>
      <c r="CB423" s="14">
        <f t="shared" si="253"/>
        <v>0</v>
      </c>
      <c r="CC423" s="14">
        <f t="shared" si="257"/>
        <v>0</v>
      </c>
    </row>
    <row r="424" spans="36:81" ht="13.5">
      <c r="AJ424">
        <v>405</v>
      </c>
      <c r="AK424">
        <f t="shared" si="245"/>
        <v>34</v>
      </c>
      <c r="AL424">
        <f t="shared" si="246"/>
        <v>34</v>
      </c>
      <c r="AM424">
        <f t="shared" si="247"/>
        <v>34</v>
      </c>
      <c r="AN424" s="19"/>
      <c r="BO424" s="19">
        <f t="shared" si="256"/>
        <v>54210</v>
      </c>
      <c r="BP424">
        <f t="shared" si="248"/>
        <v>34</v>
      </c>
      <c r="BQ424">
        <v>405</v>
      </c>
      <c r="BR424" s="16">
        <f t="shared" si="254"/>
        <v>0</v>
      </c>
      <c r="BS424" s="16">
        <f t="shared" si="249"/>
        <v>0</v>
      </c>
      <c r="BT424" s="14">
        <f t="shared" si="250"/>
        <v>0</v>
      </c>
      <c r="BU424" s="14">
        <f t="shared" si="255"/>
        <v>1.0011717677116394E-08</v>
      </c>
      <c r="BW424" s="19">
        <f t="shared" si="258"/>
        <v>53997</v>
      </c>
      <c r="BX424">
        <f t="shared" si="251"/>
        <v>34</v>
      </c>
      <c r="BY424">
        <v>405</v>
      </c>
      <c r="BZ424" s="16">
        <f t="shared" si="259"/>
        <v>0</v>
      </c>
      <c r="CA424" s="16">
        <f t="shared" si="252"/>
        <v>0</v>
      </c>
      <c r="CB424" s="14">
        <f t="shared" si="253"/>
        <v>0</v>
      </c>
      <c r="CC424" s="14">
        <f t="shared" si="257"/>
        <v>0</v>
      </c>
    </row>
    <row r="425" spans="36:81" ht="13.5">
      <c r="AJ425">
        <v>406</v>
      </c>
      <c r="AK425">
        <f t="shared" si="245"/>
        <v>34</v>
      </c>
      <c r="AL425">
        <f t="shared" si="246"/>
        <v>34</v>
      </c>
      <c r="AM425">
        <f t="shared" si="247"/>
        <v>34</v>
      </c>
      <c r="AN425" s="19"/>
      <c r="BO425" s="19">
        <f t="shared" si="256"/>
        <v>54240</v>
      </c>
      <c r="BP425">
        <f t="shared" si="248"/>
        <v>34</v>
      </c>
      <c r="BQ425">
        <v>406</v>
      </c>
      <c r="BR425" s="16">
        <f t="shared" si="254"/>
        <v>0</v>
      </c>
      <c r="BS425" s="16">
        <f t="shared" si="249"/>
        <v>0</v>
      </c>
      <c r="BT425" s="14">
        <f t="shared" si="250"/>
        <v>0</v>
      </c>
      <c r="BU425" s="14">
        <f t="shared" si="255"/>
        <v>1.0011717677116394E-08</v>
      </c>
      <c r="BW425" s="19">
        <f t="shared" si="258"/>
        <v>54027</v>
      </c>
      <c r="BX425">
        <f t="shared" si="251"/>
        <v>34</v>
      </c>
      <c r="BY425">
        <v>406</v>
      </c>
      <c r="BZ425" s="16">
        <f t="shared" si="259"/>
        <v>0</v>
      </c>
      <c r="CA425" s="16">
        <f t="shared" si="252"/>
        <v>0</v>
      </c>
      <c r="CB425" s="14">
        <f t="shared" si="253"/>
        <v>0</v>
      </c>
      <c r="CC425" s="14">
        <f t="shared" si="257"/>
        <v>0</v>
      </c>
    </row>
    <row r="426" spans="36:81" ht="13.5">
      <c r="AJ426">
        <v>407</v>
      </c>
      <c r="AK426">
        <f t="shared" si="245"/>
        <v>34</v>
      </c>
      <c r="AL426">
        <f t="shared" si="246"/>
        <v>34</v>
      </c>
      <c r="AM426">
        <f t="shared" si="247"/>
        <v>34</v>
      </c>
      <c r="AN426" s="19"/>
      <c r="BO426" s="19">
        <f t="shared" si="256"/>
        <v>54271</v>
      </c>
      <c r="BP426">
        <f t="shared" si="248"/>
        <v>34</v>
      </c>
      <c r="BQ426">
        <v>407</v>
      </c>
      <c r="BR426" s="16">
        <f t="shared" si="254"/>
        <v>0</v>
      </c>
      <c r="BS426" s="16">
        <f t="shared" si="249"/>
        <v>0</v>
      </c>
      <c r="BT426" s="14">
        <f t="shared" si="250"/>
        <v>0</v>
      </c>
      <c r="BU426" s="14">
        <f t="shared" si="255"/>
        <v>1.0011717677116394E-08</v>
      </c>
      <c r="BW426" s="19">
        <f t="shared" si="258"/>
        <v>54058</v>
      </c>
      <c r="BX426">
        <f t="shared" si="251"/>
        <v>34</v>
      </c>
      <c r="BY426">
        <v>407</v>
      </c>
      <c r="BZ426" s="16">
        <f t="shared" si="259"/>
        <v>0</v>
      </c>
      <c r="CA426" s="16">
        <f t="shared" si="252"/>
        <v>0</v>
      </c>
      <c r="CB426" s="14">
        <f t="shared" si="253"/>
        <v>0</v>
      </c>
      <c r="CC426" s="14">
        <f t="shared" si="257"/>
        <v>0</v>
      </c>
    </row>
    <row r="427" spans="36:81" ht="13.5">
      <c r="AJ427">
        <v>408</v>
      </c>
      <c r="AK427">
        <f t="shared" si="245"/>
        <v>34</v>
      </c>
      <c r="AL427">
        <f t="shared" si="246"/>
        <v>34</v>
      </c>
      <c r="AM427">
        <f t="shared" si="247"/>
        <v>34</v>
      </c>
      <c r="AN427" s="19"/>
      <c r="BO427" s="19">
        <f t="shared" si="256"/>
        <v>54302</v>
      </c>
      <c r="BP427">
        <f t="shared" si="248"/>
        <v>34</v>
      </c>
      <c r="BQ427">
        <v>408</v>
      </c>
      <c r="BR427" s="16">
        <f t="shared" si="254"/>
        <v>0</v>
      </c>
      <c r="BS427" s="16">
        <f t="shared" si="249"/>
        <v>0</v>
      </c>
      <c r="BT427" s="14">
        <f t="shared" si="250"/>
        <v>0</v>
      </c>
      <c r="BU427" s="14">
        <f t="shared" si="255"/>
        <v>1.0011717677116394E-08</v>
      </c>
      <c r="BW427" s="19">
        <f t="shared" si="258"/>
        <v>54089</v>
      </c>
      <c r="BX427">
        <f t="shared" si="251"/>
        <v>34</v>
      </c>
      <c r="BY427">
        <v>408</v>
      </c>
      <c r="BZ427" s="16">
        <f t="shared" si="259"/>
        <v>0</v>
      </c>
      <c r="CA427" s="16">
        <f t="shared" si="252"/>
        <v>0</v>
      </c>
      <c r="CB427" s="14">
        <f t="shared" si="253"/>
        <v>0</v>
      </c>
      <c r="CC427" s="14">
        <f t="shared" si="257"/>
        <v>0</v>
      </c>
    </row>
    <row r="428" spans="36:81" ht="13.5">
      <c r="AJ428">
        <v>409</v>
      </c>
      <c r="AK428">
        <f t="shared" si="245"/>
        <v>35</v>
      </c>
      <c r="AL428">
        <f t="shared" si="246"/>
        <v>35</v>
      </c>
      <c r="AM428">
        <f t="shared" si="247"/>
        <v>34</v>
      </c>
      <c r="AN428" s="19"/>
      <c r="BO428" s="19">
        <f t="shared" si="256"/>
        <v>54332</v>
      </c>
      <c r="BP428">
        <f t="shared" si="248"/>
        <v>35</v>
      </c>
      <c r="BQ428">
        <v>409</v>
      </c>
      <c r="BR428" s="16">
        <f t="shared" si="254"/>
        <v>0</v>
      </c>
      <c r="BS428" s="16">
        <f t="shared" si="249"/>
        <v>0</v>
      </c>
      <c r="BT428" s="14">
        <f t="shared" si="250"/>
        <v>0</v>
      </c>
      <c r="BU428" s="14">
        <f t="shared" si="255"/>
        <v>1.0011717677116394E-08</v>
      </c>
      <c r="BW428" s="19">
        <f t="shared" si="258"/>
        <v>54118</v>
      </c>
      <c r="BX428">
        <f t="shared" si="251"/>
        <v>35</v>
      </c>
      <c r="BY428">
        <v>409</v>
      </c>
      <c r="BZ428" s="16">
        <f t="shared" si="259"/>
        <v>0</v>
      </c>
      <c r="CA428" s="16">
        <f t="shared" si="252"/>
        <v>0</v>
      </c>
      <c r="CB428" s="14">
        <f t="shared" si="253"/>
        <v>0</v>
      </c>
      <c r="CC428" s="14">
        <f t="shared" si="257"/>
        <v>0</v>
      </c>
    </row>
    <row r="429" spans="36:81" ht="13.5">
      <c r="AJ429">
        <v>410</v>
      </c>
      <c r="AK429">
        <f t="shared" si="245"/>
        <v>35</v>
      </c>
      <c r="AL429">
        <f t="shared" si="246"/>
        <v>35</v>
      </c>
      <c r="AM429">
        <f t="shared" si="247"/>
        <v>34</v>
      </c>
      <c r="AN429" s="19"/>
      <c r="BO429" s="19">
        <f t="shared" si="256"/>
        <v>54363</v>
      </c>
      <c r="BP429">
        <f t="shared" si="248"/>
        <v>35</v>
      </c>
      <c r="BQ429">
        <v>410</v>
      </c>
      <c r="BR429" s="16">
        <f t="shared" si="254"/>
        <v>0</v>
      </c>
      <c r="BS429" s="16">
        <f t="shared" si="249"/>
        <v>0</v>
      </c>
      <c r="BT429" s="14">
        <f t="shared" si="250"/>
        <v>0</v>
      </c>
      <c r="BU429" s="14">
        <f t="shared" si="255"/>
        <v>1.0011717677116394E-08</v>
      </c>
      <c r="BW429" s="19">
        <f t="shared" si="258"/>
        <v>54149</v>
      </c>
      <c r="BX429">
        <f t="shared" si="251"/>
        <v>35</v>
      </c>
      <c r="BY429">
        <v>410</v>
      </c>
      <c r="BZ429" s="16">
        <f t="shared" si="259"/>
        <v>0</v>
      </c>
      <c r="CA429" s="16">
        <f t="shared" si="252"/>
        <v>0</v>
      </c>
      <c r="CB429" s="14">
        <f t="shared" si="253"/>
        <v>0</v>
      </c>
      <c r="CC429" s="14">
        <f t="shared" si="257"/>
        <v>0</v>
      </c>
    </row>
    <row r="430" spans="36:81" ht="13.5">
      <c r="AJ430">
        <v>411</v>
      </c>
      <c r="AK430">
        <f t="shared" si="245"/>
        <v>35</v>
      </c>
      <c r="AL430">
        <f t="shared" si="246"/>
        <v>35</v>
      </c>
      <c r="AM430">
        <f t="shared" si="247"/>
        <v>34</v>
      </c>
      <c r="AN430" s="19"/>
      <c r="BO430" s="19">
        <f t="shared" si="256"/>
        <v>54393</v>
      </c>
      <c r="BP430">
        <f t="shared" si="248"/>
        <v>35</v>
      </c>
      <c r="BQ430">
        <v>411</v>
      </c>
      <c r="BR430" s="16">
        <f t="shared" si="254"/>
        <v>0</v>
      </c>
      <c r="BS430" s="16">
        <f t="shared" si="249"/>
        <v>0</v>
      </c>
      <c r="BT430" s="14">
        <f t="shared" si="250"/>
        <v>0</v>
      </c>
      <c r="BU430" s="14">
        <f t="shared" si="255"/>
        <v>1.0011717677116394E-08</v>
      </c>
      <c r="BW430" s="19">
        <f t="shared" si="258"/>
        <v>54179</v>
      </c>
      <c r="BX430">
        <f t="shared" si="251"/>
        <v>35</v>
      </c>
      <c r="BY430">
        <v>411</v>
      </c>
      <c r="BZ430" s="16">
        <f t="shared" si="259"/>
        <v>0</v>
      </c>
      <c r="CA430" s="16">
        <f t="shared" si="252"/>
        <v>0</v>
      </c>
      <c r="CB430" s="14">
        <f t="shared" si="253"/>
        <v>0</v>
      </c>
      <c r="CC430" s="14">
        <f t="shared" si="257"/>
        <v>0</v>
      </c>
    </row>
    <row r="431" spans="36:81" ht="13.5">
      <c r="AJ431">
        <v>412</v>
      </c>
      <c r="AK431">
        <f t="shared" si="245"/>
        <v>35</v>
      </c>
      <c r="AL431">
        <f t="shared" si="246"/>
        <v>35</v>
      </c>
      <c r="AM431">
        <f t="shared" si="247"/>
        <v>34</v>
      </c>
      <c r="AN431" s="19"/>
      <c r="BO431" s="19">
        <f t="shared" si="256"/>
        <v>54424</v>
      </c>
      <c r="BP431">
        <f t="shared" si="248"/>
        <v>35</v>
      </c>
      <c r="BQ431">
        <v>412</v>
      </c>
      <c r="BR431" s="16">
        <f t="shared" si="254"/>
        <v>0</v>
      </c>
      <c r="BS431" s="16">
        <f t="shared" si="249"/>
        <v>0</v>
      </c>
      <c r="BT431" s="14">
        <f t="shared" si="250"/>
        <v>0</v>
      </c>
      <c r="BU431" s="14">
        <f t="shared" si="255"/>
        <v>1.0011717677116394E-08</v>
      </c>
      <c r="BW431" s="19">
        <f t="shared" si="258"/>
        <v>54210</v>
      </c>
      <c r="BX431">
        <f t="shared" si="251"/>
        <v>35</v>
      </c>
      <c r="BY431">
        <v>412</v>
      </c>
      <c r="BZ431" s="16">
        <f t="shared" si="259"/>
        <v>0</v>
      </c>
      <c r="CA431" s="16">
        <f t="shared" si="252"/>
        <v>0</v>
      </c>
      <c r="CB431" s="14">
        <f t="shared" si="253"/>
        <v>0</v>
      </c>
      <c r="CC431" s="14">
        <f t="shared" si="257"/>
        <v>0</v>
      </c>
    </row>
    <row r="432" spans="36:81" ht="13.5">
      <c r="AJ432">
        <v>413</v>
      </c>
      <c r="AK432">
        <f t="shared" si="245"/>
        <v>35</v>
      </c>
      <c r="AL432">
        <f t="shared" si="246"/>
        <v>35</v>
      </c>
      <c r="AM432">
        <f t="shared" si="247"/>
        <v>34</v>
      </c>
      <c r="AN432" s="19"/>
      <c r="BO432" s="19">
        <f t="shared" si="256"/>
        <v>54455</v>
      </c>
      <c r="BP432">
        <f t="shared" si="248"/>
        <v>35</v>
      </c>
      <c r="BQ432">
        <v>413</v>
      </c>
      <c r="BR432" s="16">
        <f t="shared" si="254"/>
        <v>0</v>
      </c>
      <c r="BS432" s="16">
        <f t="shared" si="249"/>
        <v>0</v>
      </c>
      <c r="BT432" s="14">
        <f t="shared" si="250"/>
        <v>0</v>
      </c>
      <c r="BU432" s="14">
        <f t="shared" si="255"/>
        <v>1.0011717677116394E-08</v>
      </c>
      <c r="BW432" s="19">
        <f t="shared" si="258"/>
        <v>54240</v>
      </c>
      <c r="BX432">
        <f t="shared" si="251"/>
        <v>35</v>
      </c>
      <c r="BY432">
        <v>413</v>
      </c>
      <c r="BZ432" s="16">
        <f t="shared" si="259"/>
        <v>0</v>
      </c>
      <c r="CA432" s="16">
        <f t="shared" si="252"/>
        <v>0</v>
      </c>
      <c r="CB432" s="14">
        <f t="shared" si="253"/>
        <v>0</v>
      </c>
      <c r="CC432" s="14">
        <f t="shared" si="257"/>
        <v>0</v>
      </c>
    </row>
    <row r="433" spans="36:81" ht="13.5">
      <c r="AJ433">
        <v>414</v>
      </c>
      <c r="AK433">
        <f t="shared" si="245"/>
        <v>35</v>
      </c>
      <c r="AL433">
        <f t="shared" si="246"/>
        <v>35</v>
      </c>
      <c r="AM433">
        <f t="shared" si="247"/>
        <v>34</v>
      </c>
      <c r="AN433" s="19"/>
      <c r="BO433" s="19">
        <f t="shared" si="256"/>
        <v>54483</v>
      </c>
      <c r="BP433">
        <f t="shared" si="248"/>
        <v>35</v>
      </c>
      <c r="BQ433">
        <v>414</v>
      </c>
      <c r="BR433" s="16">
        <f t="shared" si="254"/>
        <v>0</v>
      </c>
      <c r="BS433" s="16">
        <f t="shared" si="249"/>
        <v>0</v>
      </c>
      <c r="BT433" s="14">
        <f t="shared" si="250"/>
        <v>0</v>
      </c>
      <c r="BU433" s="14">
        <f t="shared" si="255"/>
        <v>1.0011717677116394E-08</v>
      </c>
      <c r="BW433" s="19">
        <f t="shared" si="258"/>
        <v>54271</v>
      </c>
      <c r="BX433">
        <f t="shared" si="251"/>
        <v>35</v>
      </c>
      <c r="BY433">
        <v>414</v>
      </c>
      <c r="BZ433" s="16">
        <f t="shared" si="259"/>
        <v>0</v>
      </c>
      <c r="CA433" s="16">
        <f t="shared" si="252"/>
        <v>0</v>
      </c>
      <c r="CB433" s="14">
        <f t="shared" si="253"/>
        <v>0</v>
      </c>
      <c r="CC433" s="14">
        <f t="shared" si="257"/>
        <v>0</v>
      </c>
    </row>
    <row r="434" spans="36:81" ht="13.5">
      <c r="AJ434">
        <v>415</v>
      </c>
      <c r="AK434">
        <f t="shared" si="245"/>
        <v>35</v>
      </c>
      <c r="AL434">
        <f t="shared" si="246"/>
        <v>35</v>
      </c>
      <c r="AM434">
        <f t="shared" si="247"/>
        <v>35</v>
      </c>
      <c r="AN434" s="19"/>
      <c r="BO434" s="19">
        <f t="shared" si="256"/>
        <v>54514</v>
      </c>
      <c r="BP434">
        <f t="shared" si="248"/>
        <v>35</v>
      </c>
      <c r="BQ434">
        <v>415</v>
      </c>
      <c r="BR434" s="16">
        <f t="shared" si="254"/>
        <v>0</v>
      </c>
      <c r="BS434" s="16">
        <f t="shared" si="249"/>
        <v>0</v>
      </c>
      <c r="BT434" s="14">
        <f t="shared" si="250"/>
        <v>0</v>
      </c>
      <c r="BU434" s="14">
        <f t="shared" si="255"/>
        <v>1.0011717677116394E-08</v>
      </c>
      <c r="BW434" s="19">
        <f t="shared" si="258"/>
        <v>54302</v>
      </c>
      <c r="BX434">
        <f t="shared" si="251"/>
        <v>35</v>
      </c>
      <c r="BY434">
        <v>415</v>
      </c>
      <c r="BZ434" s="16">
        <f t="shared" si="259"/>
        <v>0</v>
      </c>
      <c r="CA434" s="16">
        <f t="shared" si="252"/>
        <v>0</v>
      </c>
      <c r="CB434" s="14">
        <f t="shared" si="253"/>
        <v>0</v>
      </c>
      <c r="CC434" s="14">
        <f t="shared" si="257"/>
        <v>0</v>
      </c>
    </row>
    <row r="435" spans="36:81" ht="13.5">
      <c r="AJ435">
        <v>416</v>
      </c>
      <c r="AK435">
        <f t="shared" si="245"/>
        <v>35</v>
      </c>
      <c r="AL435">
        <f t="shared" si="246"/>
        <v>35</v>
      </c>
      <c r="AM435">
        <f t="shared" si="247"/>
        <v>35</v>
      </c>
      <c r="AN435" s="19"/>
      <c r="BO435" s="19">
        <f t="shared" si="256"/>
        <v>54544</v>
      </c>
      <c r="BP435">
        <f t="shared" si="248"/>
        <v>35</v>
      </c>
      <c r="BQ435">
        <v>416</v>
      </c>
      <c r="BR435" s="16">
        <f t="shared" si="254"/>
        <v>0</v>
      </c>
      <c r="BS435" s="16">
        <f t="shared" si="249"/>
        <v>0</v>
      </c>
      <c r="BT435" s="14">
        <f t="shared" si="250"/>
        <v>0</v>
      </c>
      <c r="BU435" s="14">
        <f t="shared" si="255"/>
        <v>1.0011717677116394E-08</v>
      </c>
      <c r="BW435" s="19">
        <f t="shared" si="258"/>
        <v>54332</v>
      </c>
      <c r="BX435">
        <f t="shared" si="251"/>
        <v>35</v>
      </c>
      <c r="BY435">
        <v>416</v>
      </c>
      <c r="BZ435" s="16">
        <f t="shared" si="259"/>
        <v>0</v>
      </c>
      <c r="CA435" s="16">
        <f t="shared" si="252"/>
        <v>0</v>
      </c>
      <c r="CB435" s="14">
        <f t="shared" si="253"/>
        <v>0</v>
      </c>
      <c r="CC435" s="14">
        <f t="shared" si="257"/>
        <v>0</v>
      </c>
    </row>
    <row r="436" spans="36:81" ht="13.5">
      <c r="AJ436">
        <v>417</v>
      </c>
      <c r="AK436">
        <f t="shared" si="245"/>
        <v>35</v>
      </c>
      <c r="AL436">
        <f t="shared" si="246"/>
        <v>35</v>
      </c>
      <c r="AM436">
        <f t="shared" si="247"/>
        <v>35</v>
      </c>
      <c r="AN436" s="19"/>
      <c r="BO436" s="19">
        <f t="shared" si="256"/>
        <v>54575</v>
      </c>
      <c r="BP436">
        <f t="shared" si="248"/>
        <v>35</v>
      </c>
      <c r="BQ436">
        <v>417</v>
      </c>
      <c r="BR436" s="16">
        <f t="shared" si="254"/>
        <v>0</v>
      </c>
      <c r="BS436" s="16">
        <f t="shared" si="249"/>
        <v>0</v>
      </c>
      <c r="BT436" s="14">
        <f t="shared" si="250"/>
        <v>0</v>
      </c>
      <c r="BU436" s="14">
        <f t="shared" si="255"/>
        <v>1.0011717677116394E-08</v>
      </c>
      <c r="BW436" s="19">
        <f t="shared" si="258"/>
        <v>54363</v>
      </c>
      <c r="BX436">
        <f t="shared" si="251"/>
        <v>35</v>
      </c>
      <c r="BY436">
        <v>417</v>
      </c>
      <c r="BZ436" s="16">
        <f t="shared" si="259"/>
        <v>0</v>
      </c>
      <c r="CA436" s="16">
        <f t="shared" si="252"/>
        <v>0</v>
      </c>
      <c r="CB436" s="14">
        <f t="shared" si="253"/>
        <v>0</v>
      </c>
      <c r="CC436" s="14">
        <f t="shared" si="257"/>
        <v>0</v>
      </c>
    </row>
    <row r="437" spans="36:81" ht="13.5">
      <c r="AJ437">
        <v>418</v>
      </c>
      <c r="AK437">
        <f t="shared" si="245"/>
        <v>35</v>
      </c>
      <c r="AL437">
        <f t="shared" si="246"/>
        <v>35</v>
      </c>
      <c r="AM437">
        <f t="shared" si="247"/>
        <v>35</v>
      </c>
      <c r="AN437" s="19"/>
      <c r="BO437" s="19">
        <f t="shared" si="256"/>
        <v>54605</v>
      </c>
      <c r="BP437">
        <f t="shared" si="248"/>
        <v>35</v>
      </c>
      <c r="BQ437">
        <v>418</v>
      </c>
      <c r="BR437" s="16">
        <f t="shared" si="254"/>
        <v>0</v>
      </c>
      <c r="BS437" s="16">
        <f t="shared" si="249"/>
        <v>0</v>
      </c>
      <c r="BT437" s="14">
        <f t="shared" si="250"/>
        <v>0</v>
      </c>
      <c r="BU437" s="14">
        <f t="shared" si="255"/>
        <v>1.0011717677116394E-08</v>
      </c>
      <c r="BW437" s="19">
        <f t="shared" si="258"/>
        <v>54393</v>
      </c>
      <c r="BX437">
        <f t="shared" si="251"/>
        <v>35</v>
      </c>
      <c r="BY437">
        <v>418</v>
      </c>
      <c r="BZ437" s="16">
        <f t="shared" si="259"/>
        <v>0</v>
      </c>
      <c r="CA437" s="16">
        <f t="shared" si="252"/>
        <v>0</v>
      </c>
      <c r="CB437" s="14">
        <f t="shared" si="253"/>
        <v>0</v>
      </c>
      <c r="CC437" s="14">
        <f t="shared" si="257"/>
        <v>0</v>
      </c>
    </row>
    <row r="438" spans="36:81" ht="13.5">
      <c r="AJ438">
        <v>419</v>
      </c>
      <c r="AK438">
        <f t="shared" si="245"/>
        <v>35</v>
      </c>
      <c r="AL438">
        <f t="shared" si="246"/>
        <v>35</v>
      </c>
      <c r="AM438">
        <f t="shared" si="247"/>
        <v>35</v>
      </c>
      <c r="AN438" s="19"/>
      <c r="BO438" s="19">
        <f t="shared" si="256"/>
        <v>54636</v>
      </c>
      <c r="BP438">
        <f t="shared" si="248"/>
        <v>35</v>
      </c>
      <c r="BQ438">
        <v>419</v>
      </c>
      <c r="BR438" s="16">
        <f t="shared" si="254"/>
        <v>0</v>
      </c>
      <c r="BS438" s="16">
        <f t="shared" si="249"/>
        <v>0</v>
      </c>
      <c r="BT438" s="14">
        <f t="shared" si="250"/>
        <v>0</v>
      </c>
      <c r="BU438" s="14">
        <f t="shared" si="255"/>
        <v>1.0011717677116394E-08</v>
      </c>
      <c r="BW438" s="19">
        <f t="shared" si="258"/>
        <v>54424</v>
      </c>
      <c r="BX438">
        <f t="shared" si="251"/>
        <v>35</v>
      </c>
      <c r="BY438">
        <v>419</v>
      </c>
      <c r="BZ438" s="16">
        <f t="shared" si="259"/>
        <v>0</v>
      </c>
      <c r="CA438" s="16">
        <f t="shared" si="252"/>
        <v>0</v>
      </c>
      <c r="CB438" s="14">
        <f t="shared" si="253"/>
        <v>0</v>
      </c>
      <c r="CC438" s="14">
        <f t="shared" si="257"/>
        <v>0</v>
      </c>
    </row>
    <row r="439" spans="36:81" ht="13.5">
      <c r="AJ439">
        <v>420</v>
      </c>
      <c r="AK439">
        <f t="shared" si="245"/>
        <v>35</v>
      </c>
      <c r="AL439">
        <f t="shared" si="246"/>
        <v>35</v>
      </c>
      <c r="AM439">
        <f t="shared" si="247"/>
        <v>35</v>
      </c>
      <c r="AN439" s="19"/>
      <c r="BO439" s="19">
        <f t="shared" si="256"/>
        <v>54667</v>
      </c>
      <c r="BP439">
        <f t="shared" si="248"/>
        <v>35</v>
      </c>
      <c r="BQ439">
        <v>420</v>
      </c>
      <c r="BR439" s="16">
        <f t="shared" si="254"/>
        <v>0</v>
      </c>
      <c r="BS439" s="16">
        <f t="shared" si="249"/>
        <v>0</v>
      </c>
      <c r="BT439" s="14">
        <f t="shared" si="250"/>
        <v>0</v>
      </c>
      <c r="BU439" s="14">
        <f t="shared" si="255"/>
        <v>1.0011717677116394E-08</v>
      </c>
      <c r="BW439" s="19">
        <f t="shared" si="258"/>
        <v>54455</v>
      </c>
      <c r="BX439">
        <f t="shared" si="251"/>
        <v>35</v>
      </c>
      <c r="BY439">
        <v>420</v>
      </c>
      <c r="BZ439" s="16">
        <f t="shared" si="259"/>
        <v>0</v>
      </c>
      <c r="CA439" s="16">
        <f t="shared" si="252"/>
        <v>0</v>
      </c>
      <c r="CB439" s="14">
        <f t="shared" si="253"/>
        <v>0</v>
      </c>
      <c r="CC439" s="14">
        <f t="shared" si="257"/>
        <v>0</v>
      </c>
    </row>
  </sheetData>
  <sheetProtection/>
  <mergeCells count="5">
    <mergeCell ref="CE1:CE2"/>
    <mergeCell ref="CF2:CH2"/>
    <mergeCell ref="CI2:CK2"/>
    <mergeCell ref="CI1:CK1"/>
    <mergeCell ref="CF1:CH1"/>
  </mergeCells>
  <dataValidations count="1">
    <dataValidation type="list" allowBlank="1" showInputMessage="1" showErrorMessage="1" sqref="I5">
      <formula1>"定額法,定率法"</formula1>
    </dataValidation>
  </dataValidations>
  <printOptions/>
  <pageMargins left="0.25" right="0.25" top="0.75" bottom="0.75" header="0.3" footer="0.3"/>
  <pageSetup horizontalDpi="600" verticalDpi="600" orientation="landscape" paperSize="8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432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F5" sqref="F5"/>
    </sheetView>
  </sheetViews>
  <sheetFormatPr defaultColWidth="9.140625" defaultRowHeight="15"/>
  <cols>
    <col min="1" max="1" width="10.421875" style="0" bestFit="1" customWidth="1"/>
    <col min="2" max="2" width="4.57421875" style="0" customWidth="1"/>
    <col min="3" max="3" width="5.421875" style="0" customWidth="1"/>
    <col min="4" max="4" width="5.00390625" style="0" customWidth="1"/>
    <col min="5" max="5" width="11.421875" style="0" bestFit="1" customWidth="1"/>
    <col min="6" max="6" width="12.421875" style="0" customWidth="1"/>
    <col min="7" max="7" width="10.421875" style="0" bestFit="1" customWidth="1"/>
    <col min="8" max="8" width="14.00390625" style="0" customWidth="1"/>
    <col min="9" max="9" width="12.57421875" style="0" bestFit="1" customWidth="1"/>
    <col min="10" max="11" width="3.421875" style="0" customWidth="1"/>
    <col min="12" max="12" width="11.421875" style="0" customWidth="1"/>
    <col min="14" max="14" width="11.421875" style="0" customWidth="1"/>
    <col min="18" max="18" width="13.140625" style="0" customWidth="1"/>
    <col min="19" max="40" width="11.8515625" style="0" bestFit="1" customWidth="1"/>
    <col min="41" max="43" width="11.7109375" style="0" bestFit="1" customWidth="1"/>
    <col min="44" max="53" width="12.8515625" style="0" bestFit="1" customWidth="1"/>
  </cols>
  <sheetData>
    <row r="1" spans="5:6" ht="13.5">
      <c r="E1" t="s">
        <v>145</v>
      </c>
      <c r="F1" s="19">
        <v>41671</v>
      </c>
    </row>
    <row r="2" spans="2:6" ht="13.5">
      <c r="B2" s="19"/>
      <c r="E2" t="s">
        <v>125</v>
      </c>
      <c r="F2" s="19">
        <v>41699</v>
      </c>
    </row>
    <row r="3" spans="2:7" ht="13.5">
      <c r="B3" s="19"/>
      <c r="E3" t="s">
        <v>122</v>
      </c>
      <c r="F3" s="13">
        <v>9</v>
      </c>
      <c r="G3" t="s">
        <v>128</v>
      </c>
    </row>
    <row r="4" spans="5:6" ht="13.5">
      <c r="E4" t="s">
        <v>96</v>
      </c>
      <c r="F4" s="14">
        <v>200000000</v>
      </c>
    </row>
    <row r="5" spans="5:6" ht="13.5">
      <c r="E5" t="s">
        <v>97</v>
      </c>
      <c r="F5" t="s">
        <v>98</v>
      </c>
    </row>
    <row r="6" spans="5:7" ht="13.5">
      <c r="E6" t="s">
        <v>99</v>
      </c>
      <c r="F6">
        <v>0.5</v>
      </c>
      <c r="G6" t="str">
        <f>"年＝"&amp;F6*12&amp;"ヶ月"</f>
        <v>年＝6ヶ月</v>
      </c>
    </row>
    <row r="7" spans="5:6" ht="13.5">
      <c r="E7" t="s">
        <v>100</v>
      </c>
      <c r="F7" s="18">
        <v>0.02</v>
      </c>
    </row>
    <row r="8" ht="13.5">
      <c r="E8" t="s">
        <v>101</v>
      </c>
    </row>
    <row r="9" spans="5:6" ht="13.5">
      <c r="E9" t="s">
        <v>102</v>
      </c>
      <c r="F9" s="16">
        <f>E13*F6*12</f>
        <v>201168285.68545812</v>
      </c>
    </row>
    <row r="10" spans="5:7" ht="13.5">
      <c r="E10" t="s">
        <v>126</v>
      </c>
      <c r="F10" s="13">
        <f>DATEDIF(F2,DATE(IF(MONTH(F2)&gt;F3,YEAR(F2)+1,YEAR(F2)),F3+1,1)-1,"M")+1</f>
        <v>7</v>
      </c>
      <c r="G10" t="s">
        <v>127</v>
      </c>
    </row>
    <row r="11" ht="13.5">
      <c r="F11" s="13"/>
    </row>
    <row r="12" spans="1:52" ht="13.5">
      <c r="A12" t="s">
        <v>146</v>
      </c>
      <c r="B12" t="s">
        <v>124</v>
      </c>
      <c r="C12" t="s">
        <v>130</v>
      </c>
      <c r="D12" t="s">
        <v>103</v>
      </c>
      <c r="E12" t="s">
        <v>104</v>
      </c>
      <c r="F12" t="s">
        <v>147</v>
      </c>
      <c r="G12" t="s">
        <v>105</v>
      </c>
      <c r="H12" t="s">
        <v>106</v>
      </c>
      <c r="L12" t="s">
        <v>107</v>
      </c>
      <c r="M12" t="s">
        <v>108</v>
      </c>
      <c r="N12" t="s">
        <v>109</v>
      </c>
      <c r="Q12">
        <v>0</v>
      </c>
      <c r="R12">
        <v>1</v>
      </c>
      <c r="S12">
        <v>2</v>
      </c>
      <c r="T12">
        <v>3</v>
      </c>
      <c r="U12">
        <v>4</v>
      </c>
      <c r="V12">
        <v>5</v>
      </c>
      <c r="W12">
        <v>6</v>
      </c>
      <c r="X12">
        <v>7</v>
      </c>
      <c r="Y12">
        <v>8</v>
      </c>
      <c r="Z12">
        <v>9</v>
      </c>
      <c r="AA12">
        <v>10</v>
      </c>
      <c r="AB12">
        <v>11</v>
      </c>
      <c r="AC12">
        <v>12</v>
      </c>
      <c r="AD12">
        <v>13</v>
      </c>
      <c r="AE12">
        <v>14</v>
      </c>
      <c r="AF12">
        <v>15</v>
      </c>
      <c r="AG12">
        <v>16</v>
      </c>
      <c r="AH12">
        <v>17</v>
      </c>
      <c r="AI12">
        <v>18</v>
      </c>
      <c r="AJ12">
        <v>19</v>
      </c>
      <c r="AK12">
        <v>20</v>
      </c>
      <c r="AL12">
        <v>21</v>
      </c>
      <c r="AM12">
        <v>22</v>
      </c>
      <c r="AN12">
        <v>23</v>
      </c>
      <c r="AO12">
        <v>24</v>
      </c>
      <c r="AP12">
        <v>25</v>
      </c>
      <c r="AQ12">
        <v>26</v>
      </c>
      <c r="AR12">
        <v>27</v>
      </c>
      <c r="AS12">
        <v>28</v>
      </c>
      <c r="AT12">
        <v>29</v>
      </c>
      <c r="AU12">
        <v>30</v>
      </c>
      <c r="AV12">
        <v>31</v>
      </c>
      <c r="AW12">
        <v>32</v>
      </c>
      <c r="AX12">
        <v>33</v>
      </c>
      <c r="AY12">
        <v>34</v>
      </c>
      <c r="AZ12">
        <v>35</v>
      </c>
    </row>
    <row r="13" spans="1:52" ht="13.5">
      <c r="A13" s="19">
        <f>F2</f>
        <v>41699</v>
      </c>
      <c r="B13">
        <f aca="true" t="shared" si="0" ref="B13:B76">INT((D13+12-$F$10-1)/12)+1</f>
        <v>1</v>
      </c>
      <c r="C13">
        <f aca="true" t="shared" si="1" ref="C13:C76">INT((D13-1)/12)+1</f>
        <v>1</v>
      </c>
      <c r="D13">
        <v>1</v>
      </c>
      <c r="E13" s="16">
        <f aca="true" t="shared" si="2" ref="E13:E76">F13+G13</f>
        <v>33528047.61424302</v>
      </c>
      <c r="F13" s="16">
        <f aca="true" t="shared" si="3" ref="F13:F76">IF(D13&gt;$F$6*12,0,-PPMT($F$7/12,D13,$F$6*12,$F$4))</f>
        <v>33194714.280909687</v>
      </c>
      <c r="G13" s="14">
        <f aca="true" t="shared" si="4" ref="G13:G76">IF(D13&gt;$F$6*12,0,-IPMT($F$7/12,D13,$F$6*12,$F$4))</f>
        <v>333333.3333333334</v>
      </c>
      <c r="H13" s="14">
        <f>$F$4-F13</f>
        <v>166805285.7190903</v>
      </c>
      <c r="J13" t="s">
        <v>153</v>
      </c>
      <c r="K13">
        <v>1</v>
      </c>
      <c r="L13">
        <f aca="true" t="shared" si="5" ref="L13:L47">SUMIF($B$13:$B$432,K13,$F$13:$F$432)</f>
        <v>199999999.99999997</v>
      </c>
      <c r="M13">
        <f aca="true" t="shared" si="6" ref="M13:M47">SUMIF($B$13:$B$432,K13,$G$13:$G$432)</f>
        <v>1168285.6854581628</v>
      </c>
      <c r="N13">
        <f aca="true" t="shared" si="7" ref="N13:N47">L13+M13</f>
        <v>201168285.68545812</v>
      </c>
      <c r="Q13">
        <v>2012</v>
      </c>
      <c r="R13">
        <v>2013</v>
      </c>
      <c r="S13">
        <f aca="true" t="shared" si="8" ref="S13:AZ13">R13+1</f>
        <v>2014</v>
      </c>
      <c r="T13">
        <f t="shared" si="8"/>
        <v>2015</v>
      </c>
      <c r="U13">
        <f t="shared" si="8"/>
        <v>2016</v>
      </c>
      <c r="V13">
        <f t="shared" si="8"/>
        <v>2017</v>
      </c>
      <c r="W13">
        <f t="shared" si="8"/>
        <v>2018</v>
      </c>
      <c r="X13">
        <f t="shared" si="8"/>
        <v>2019</v>
      </c>
      <c r="Y13">
        <f t="shared" si="8"/>
        <v>2020</v>
      </c>
      <c r="Z13">
        <f t="shared" si="8"/>
        <v>2021</v>
      </c>
      <c r="AA13">
        <f t="shared" si="8"/>
        <v>2022</v>
      </c>
      <c r="AB13">
        <f t="shared" si="8"/>
        <v>2023</v>
      </c>
      <c r="AC13">
        <f t="shared" si="8"/>
        <v>2024</v>
      </c>
      <c r="AD13">
        <f t="shared" si="8"/>
        <v>2025</v>
      </c>
      <c r="AE13">
        <f t="shared" si="8"/>
        <v>2026</v>
      </c>
      <c r="AF13">
        <f t="shared" si="8"/>
        <v>2027</v>
      </c>
      <c r="AG13">
        <f t="shared" si="8"/>
        <v>2028</v>
      </c>
      <c r="AH13">
        <f t="shared" si="8"/>
        <v>2029</v>
      </c>
      <c r="AI13">
        <f t="shared" si="8"/>
        <v>2030</v>
      </c>
      <c r="AJ13">
        <f t="shared" si="8"/>
        <v>2031</v>
      </c>
      <c r="AK13">
        <f t="shared" si="8"/>
        <v>2032</v>
      </c>
      <c r="AL13">
        <f t="shared" si="8"/>
        <v>2033</v>
      </c>
      <c r="AM13">
        <f t="shared" si="8"/>
        <v>2034</v>
      </c>
      <c r="AN13">
        <f t="shared" si="8"/>
        <v>2035</v>
      </c>
      <c r="AO13">
        <f t="shared" si="8"/>
        <v>2036</v>
      </c>
      <c r="AP13">
        <f t="shared" si="8"/>
        <v>2037</v>
      </c>
      <c r="AQ13">
        <f t="shared" si="8"/>
        <v>2038</v>
      </c>
      <c r="AR13">
        <f t="shared" si="8"/>
        <v>2039</v>
      </c>
      <c r="AS13">
        <f t="shared" si="8"/>
        <v>2040</v>
      </c>
      <c r="AT13">
        <f t="shared" si="8"/>
        <v>2041</v>
      </c>
      <c r="AU13">
        <f t="shared" si="8"/>
        <v>2042</v>
      </c>
      <c r="AV13">
        <f t="shared" si="8"/>
        <v>2043</v>
      </c>
      <c r="AW13">
        <f t="shared" si="8"/>
        <v>2044</v>
      </c>
      <c r="AX13">
        <f t="shared" si="8"/>
        <v>2045</v>
      </c>
      <c r="AY13">
        <f t="shared" si="8"/>
        <v>2046</v>
      </c>
      <c r="AZ13">
        <f t="shared" si="8"/>
        <v>2047</v>
      </c>
    </row>
    <row r="14" spans="1:52" ht="13.5">
      <c r="A14" s="19">
        <f aca="true" t="shared" si="9" ref="A14:A77">DATE(YEAR(A13),MONTH(A13)+1,1)</f>
        <v>41730</v>
      </c>
      <c r="B14">
        <f t="shared" si="0"/>
        <v>1</v>
      </c>
      <c r="C14">
        <f t="shared" si="1"/>
        <v>1</v>
      </c>
      <c r="D14">
        <v>2</v>
      </c>
      <c r="E14" s="16">
        <f t="shared" si="2"/>
        <v>33528047.61424302</v>
      </c>
      <c r="F14" s="16">
        <f t="shared" si="3"/>
        <v>33250038.804711204</v>
      </c>
      <c r="G14" s="14">
        <f t="shared" si="4"/>
        <v>278008.80953181715</v>
      </c>
      <c r="H14" s="14">
        <f aca="true" t="shared" si="10" ref="H14:H77">H13-F14</f>
        <v>133555246.9143791</v>
      </c>
      <c r="J14" t="s">
        <v>153</v>
      </c>
      <c r="K14">
        <v>2</v>
      </c>
      <c r="L14">
        <f t="shared" si="5"/>
        <v>0</v>
      </c>
      <c r="M14">
        <f t="shared" si="6"/>
        <v>0</v>
      </c>
      <c r="N14">
        <f t="shared" si="7"/>
        <v>0</v>
      </c>
      <c r="P14" t="s">
        <v>107</v>
      </c>
      <c r="R14" s="17">
        <f aca="true" t="shared" si="11" ref="R14:AZ14">SUMIF($B$13:$B$432,R12,$F$13:$F$432)</f>
        <v>199999999.99999997</v>
      </c>
      <c r="S14" s="17">
        <f t="shared" si="11"/>
        <v>0</v>
      </c>
      <c r="T14" s="17">
        <f t="shared" si="11"/>
        <v>0</v>
      </c>
      <c r="U14" s="17">
        <f t="shared" si="11"/>
        <v>0</v>
      </c>
      <c r="V14" s="17">
        <f t="shared" si="11"/>
        <v>0</v>
      </c>
      <c r="W14" s="17">
        <f t="shared" si="11"/>
        <v>0</v>
      </c>
      <c r="X14" s="17">
        <f t="shared" si="11"/>
        <v>0</v>
      </c>
      <c r="Y14" s="17">
        <f t="shared" si="11"/>
        <v>0</v>
      </c>
      <c r="Z14" s="17">
        <f t="shared" si="11"/>
        <v>0</v>
      </c>
      <c r="AA14" s="17">
        <f t="shared" si="11"/>
        <v>0</v>
      </c>
      <c r="AB14" s="17">
        <f t="shared" si="11"/>
        <v>0</v>
      </c>
      <c r="AC14" s="17">
        <f t="shared" si="11"/>
        <v>0</v>
      </c>
      <c r="AD14" s="17">
        <f t="shared" si="11"/>
        <v>0</v>
      </c>
      <c r="AE14" s="17">
        <f t="shared" si="11"/>
        <v>0</v>
      </c>
      <c r="AF14" s="17">
        <f t="shared" si="11"/>
        <v>0</v>
      </c>
      <c r="AG14" s="17">
        <f t="shared" si="11"/>
        <v>0</v>
      </c>
      <c r="AH14" s="17">
        <f t="shared" si="11"/>
        <v>0</v>
      </c>
      <c r="AI14" s="17">
        <f t="shared" si="11"/>
        <v>0</v>
      </c>
      <c r="AJ14" s="17">
        <f t="shared" si="11"/>
        <v>0</v>
      </c>
      <c r="AK14" s="17">
        <f t="shared" si="11"/>
        <v>0</v>
      </c>
      <c r="AL14" s="17">
        <f t="shared" si="11"/>
        <v>0</v>
      </c>
      <c r="AM14" s="17">
        <f t="shared" si="11"/>
        <v>0</v>
      </c>
      <c r="AN14" s="17">
        <f t="shared" si="11"/>
        <v>0</v>
      </c>
      <c r="AO14" s="17">
        <f t="shared" si="11"/>
        <v>0</v>
      </c>
      <c r="AP14" s="17">
        <f t="shared" si="11"/>
        <v>0</v>
      </c>
      <c r="AQ14" s="17">
        <f t="shared" si="11"/>
        <v>0</v>
      </c>
      <c r="AR14" s="17">
        <f t="shared" si="11"/>
        <v>0</v>
      </c>
      <c r="AS14" s="17">
        <f t="shared" si="11"/>
        <v>0</v>
      </c>
      <c r="AT14" s="17">
        <f t="shared" si="11"/>
        <v>0</v>
      </c>
      <c r="AU14" s="17">
        <f t="shared" si="11"/>
        <v>0</v>
      </c>
      <c r="AV14" s="17">
        <f t="shared" si="11"/>
        <v>0</v>
      </c>
      <c r="AW14" s="17">
        <f t="shared" si="11"/>
        <v>0</v>
      </c>
      <c r="AX14" s="17">
        <f t="shared" si="11"/>
        <v>0</v>
      </c>
      <c r="AY14" s="17">
        <f t="shared" si="11"/>
        <v>0</v>
      </c>
      <c r="AZ14" s="17">
        <f t="shared" si="11"/>
        <v>0</v>
      </c>
    </row>
    <row r="15" spans="1:52" ht="13.5">
      <c r="A15" s="19">
        <f t="shared" si="9"/>
        <v>41760</v>
      </c>
      <c r="B15">
        <f t="shared" si="0"/>
        <v>1</v>
      </c>
      <c r="C15">
        <f t="shared" si="1"/>
        <v>1</v>
      </c>
      <c r="D15">
        <v>3</v>
      </c>
      <c r="E15" s="16">
        <f t="shared" si="2"/>
        <v>33528047.61424302</v>
      </c>
      <c r="F15" s="16">
        <f t="shared" si="3"/>
        <v>33305455.536052387</v>
      </c>
      <c r="G15" s="14">
        <f t="shared" si="4"/>
        <v>222592.07819063182</v>
      </c>
      <c r="H15" s="14">
        <f t="shared" si="10"/>
        <v>100249791.37832671</v>
      </c>
      <c r="J15" t="s">
        <v>153</v>
      </c>
      <c r="K15">
        <v>3</v>
      </c>
      <c r="L15">
        <f t="shared" si="5"/>
        <v>0</v>
      </c>
      <c r="M15">
        <f t="shared" si="6"/>
        <v>0</v>
      </c>
      <c r="N15">
        <f t="shared" si="7"/>
        <v>0</v>
      </c>
      <c r="P15" t="s">
        <v>108</v>
      </c>
      <c r="R15" s="17">
        <f aca="true" t="shared" si="12" ref="R15:AZ15">SUMIF($B$13:$B$432,R12,$G$13:$G$432)</f>
        <v>1168285.6854581628</v>
      </c>
      <c r="S15" s="17">
        <f t="shared" si="12"/>
        <v>0</v>
      </c>
      <c r="T15" s="17">
        <f t="shared" si="12"/>
        <v>0</v>
      </c>
      <c r="U15" s="17">
        <f t="shared" si="12"/>
        <v>0</v>
      </c>
      <c r="V15" s="17">
        <f t="shared" si="12"/>
        <v>0</v>
      </c>
      <c r="W15" s="17">
        <f t="shared" si="12"/>
        <v>0</v>
      </c>
      <c r="X15" s="17">
        <f t="shared" si="12"/>
        <v>0</v>
      </c>
      <c r="Y15" s="17">
        <f t="shared" si="12"/>
        <v>0</v>
      </c>
      <c r="Z15" s="17">
        <f t="shared" si="12"/>
        <v>0</v>
      </c>
      <c r="AA15" s="17">
        <f t="shared" si="12"/>
        <v>0</v>
      </c>
      <c r="AB15" s="17">
        <f t="shared" si="12"/>
        <v>0</v>
      </c>
      <c r="AC15" s="17">
        <f t="shared" si="12"/>
        <v>0</v>
      </c>
      <c r="AD15" s="17">
        <f t="shared" si="12"/>
        <v>0</v>
      </c>
      <c r="AE15" s="17">
        <f t="shared" si="12"/>
        <v>0</v>
      </c>
      <c r="AF15" s="17">
        <f t="shared" si="12"/>
        <v>0</v>
      </c>
      <c r="AG15" s="17">
        <f t="shared" si="12"/>
        <v>0</v>
      </c>
      <c r="AH15" s="17">
        <f t="shared" si="12"/>
        <v>0</v>
      </c>
      <c r="AI15" s="17">
        <f t="shared" si="12"/>
        <v>0</v>
      </c>
      <c r="AJ15" s="17">
        <f t="shared" si="12"/>
        <v>0</v>
      </c>
      <c r="AK15" s="17">
        <f t="shared" si="12"/>
        <v>0</v>
      </c>
      <c r="AL15" s="17">
        <f t="shared" si="12"/>
        <v>0</v>
      </c>
      <c r="AM15" s="17">
        <f t="shared" si="12"/>
        <v>0</v>
      </c>
      <c r="AN15" s="17">
        <f t="shared" si="12"/>
        <v>0</v>
      </c>
      <c r="AO15" s="17">
        <f t="shared" si="12"/>
        <v>0</v>
      </c>
      <c r="AP15" s="17">
        <f t="shared" si="12"/>
        <v>0</v>
      </c>
      <c r="AQ15" s="17">
        <f t="shared" si="12"/>
        <v>0</v>
      </c>
      <c r="AR15" s="17">
        <f t="shared" si="12"/>
        <v>0</v>
      </c>
      <c r="AS15" s="17">
        <f t="shared" si="12"/>
        <v>0</v>
      </c>
      <c r="AT15" s="17">
        <f t="shared" si="12"/>
        <v>0</v>
      </c>
      <c r="AU15" s="17">
        <f t="shared" si="12"/>
        <v>0</v>
      </c>
      <c r="AV15" s="17">
        <f t="shared" si="12"/>
        <v>0</v>
      </c>
      <c r="AW15" s="17">
        <f t="shared" si="12"/>
        <v>0</v>
      </c>
      <c r="AX15" s="17">
        <f t="shared" si="12"/>
        <v>0</v>
      </c>
      <c r="AY15" s="17">
        <f t="shared" si="12"/>
        <v>0</v>
      </c>
      <c r="AZ15" s="17">
        <f t="shared" si="12"/>
        <v>0</v>
      </c>
    </row>
    <row r="16" spans="1:52" ht="13.5">
      <c r="A16" s="19">
        <f t="shared" si="9"/>
        <v>41791</v>
      </c>
      <c r="B16">
        <f t="shared" si="0"/>
        <v>1</v>
      </c>
      <c r="C16">
        <f t="shared" si="1"/>
        <v>1</v>
      </c>
      <c r="D16">
        <v>4</v>
      </c>
      <c r="E16" s="16">
        <f t="shared" si="2"/>
        <v>33528047.614243023</v>
      </c>
      <c r="F16" s="16">
        <f t="shared" si="3"/>
        <v>33360964.628612477</v>
      </c>
      <c r="G16" s="14">
        <f t="shared" si="4"/>
        <v>167082.98563054448</v>
      </c>
      <c r="H16" s="14">
        <f t="shared" si="10"/>
        <v>66888826.74971424</v>
      </c>
      <c r="J16" t="s">
        <v>110</v>
      </c>
      <c r="K16">
        <v>4</v>
      </c>
      <c r="L16">
        <f t="shared" si="5"/>
        <v>0</v>
      </c>
      <c r="M16">
        <f t="shared" si="6"/>
        <v>0</v>
      </c>
      <c r="N16">
        <f t="shared" si="7"/>
        <v>0</v>
      </c>
      <c r="P16" t="s">
        <v>148</v>
      </c>
      <c r="R16" s="17">
        <f aca="true" t="shared" si="13" ref="R16:AZ16">R14+R15</f>
        <v>201168285.68545812</v>
      </c>
      <c r="S16" s="17">
        <f t="shared" si="13"/>
        <v>0</v>
      </c>
      <c r="T16" s="17">
        <f t="shared" si="13"/>
        <v>0</v>
      </c>
      <c r="U16" s="17">
        <f t="shared" si="13"/>
        <v>0</v>
      </c>
      <c r="V16" s="17">
        <f t="shared" si="13"/>
        <v>0</v>
      </c>
      <c r="W16" s="17">
        <f t="shared" si="13"/>
        <v>0</v>
      </c>
      <c r="X16" s="17">
        <f t="shared" si="13"/>
        <v>0</v>
      </c>
      <c r="Y16" s="17">
        <f t="shared" si="13"/>
        <v>0</v>
      </c>
      <c r="Z16" s="17">
        <f t="shared" si="13"/>
        <v>0</v>
      </c>
      <c r="AA16" s="17">
        <f t="shared" si="13"/>
        <v>0</v>
      </c>
      <c r="AB16" s="17">
        <f t="shared" si="13"/>
        <v>0</v>
      </c>
      <c r="AC16" s="17">
        <f t="shared" si="13"/>
        <v>0</v>
      </c>
      <c r="AD16" s="17">
        <f t="shared" si="13"/>
        <v>0</v>
      </c>
      <c r="AE16" s="17">
        <f t="shared" si="13"/>
        <v>0</v>
      </c>
      <c r="AF16" s="17">
        <f t="shared" si="13"/>
        <v>0</v>
      </c>
      <c r="AG16" s="17">
        <f t="shared" si="13"/>
        <v>0</v>
      </c>
      <c r="AH16" s="17">
        <f t="shared" si="13"/>
        <v>0</v>
      </c>
      <c r="AI16" s="17">
        <f t="shared" si="13"/>
        <v>0</v>
      </c>
      <c r="AJ16" s="17">
        <f t="shared" si="13"/>
        <v>0</v>
      </c>
      <c r="AK16" s="17">
        <f t="shared" si="13"/>
        <v>0</v>
      </c>
      <c r="AL16" s="17">
        <f t="shared" si="13"/>
        <v>0</v>
      </c>
      <c r="AM16" s="17">
        <f t="shared" si="13"/>
        <v>0</v>
      </c>
      <c r="AN16" s="17">
        <f t="shared" si="13"/>
        <v>0</v>
      </c>
      <c r="AO16" s="17">
        <f t="shared" si="13"/>
        <v>0</v>
      </c>
      <c r="AP16" s="17">
        <f t="shared" si="13"/>
        <v>0</v>
      </c>
      <c r="AQ16" s="17">
        <f t="shared" si="13"/>
        <v>0</v>
      </c>
      <c r="AR16" s="17">
        <f t="shared" si="13"/>
        <v>0</v>
      </c>
      <c r="AS16" s="17">
        <f t="shared" si="13"/>
        <v>0</v>
      </c>
      <c r="AT16" s="17">
        <f t="shared" si="13"/>
        <v>0</v>
      </c>
      <c r="AU16" s="17">
        <f t="shared" si="13"/>
        <v>0</v>
      </c>
      <c r="AV16" s="17">
        <f t="shared" si="13"/>
        <v>0</v>
      </c>
      <c r="AW16" s="17">
        <f t="shared" si="13"/>
        <v>0</v>
      </c>
      <c r="AX16" s="17">
        <f t="shared" si="13"/>
        <v>0</v>
      </c>
      <c r="AY16" s="17">
        <f t="shared" si="13"/>
        <v>0</v>
      </c>
      <c r="AZ16" s="17">
        <f t="shared" si="13"/>
        <v>0</v>
      </c>
    </row>
    <row r="17" spans="1:14" ht="13.5">
      <c r="A17" s="19">
        <f t="shared" si="9"/>
        <v>41821</v>
      </c>
      <c r="B17">
        <f t="shared" si="0"/>
        <v>1</v>
      </c>
      <c r="C17">
        <f t="shared" si="1"/>
        <v>1</v>
      </c>
      <c r="D17">
        <v>5</v>
      </c>
      <c r="E17" s="16">
        <f t="shared" si="2"/>
        <v>33528047.61424302</v>
      </c>
      <c r="F17" s="16">
        <f t="shared" si="3"/>
        <v>33416566.23632683</v>
      </c>
      <c r="G17" s="14">
        <f t="shared" si="4"/>
        <v>111481.37791619035</v>
      </c>
      <c r="H17" s="14">
        <f t="shared" si="10"/>
        <v>33472260.51338741</v>
      </c>
      <c r="J17" t="s">
        <v>110</v>
      </c>
      <c r="K17">
        <v>5</v>
      </c>
      <c r="L17">
        <f t="shared" si="5"/>
        <v>0</v>
      </c>
      <c r="M17">
        <f t="shared" si="6"/>
        <v>0</v>
      </c>
      <c r="N17">
        <f t="shared" si="7"/>
        <v>0</v>
      </c>
    </row>
    <row r="18" spans="1:14" ht="13.5">
      <c r="A18" s="19">
        <f t="shared" si="9"/>
        <v>41852</v>
      </c>
      <c r="B18">
        <f t="shared" si="0"/>
        <v>1</v>
      </c>
      <c r="C18">
        <f t="shared" si="1"/>
        <v>1</v>
      </c>
      <c r="D18">
        <v>6</v>
      </c>
      <c r="E18" s="16">
        <f t="shared" si="2"/>
        <v>33528047.614243023</v>
      </c>
      <c r="F18" s="16">
        <f t="shared" si="3"/>
        <v>33472260.51338738</v>
      </c>
      <c r="G18" s="14">
        <f t="shared" si="4"/>
        <v>55787.100855645636</v>
      </c>
      <c r="H18" s="14">
        <f t="shared" si="10"/>
        <v>3.3527612686157227E-08</v>
      </c>
      <c r="J18" t="s">
        <v>110</v>
      </c>
      <c r="K18">
        <v>6</v>
      </c>
      <c r="L18">
        <f t="shared" si="5"/>
        <v>0</v>
      </c>
      <c r="M18">
        <f t="shared" si="6"/>
        <v>0</v>
      </c>
      <c r="N18">
        <f t="shared" si="7"/>
        <v>0</v>
      </c>
    </row>
    <row r="19" spans="1:14" ht="13.5">
      <c r="A19" s="19">
        <f t="shared" si="9"/>
        <v>41883</v>
      </c>
      <c r="B19">
        <f t="shared" si="0"/>
        <v>1</v>
      </c>
      <c r="C19">
        <f t="shared" si="1"/>
        <v>1</v>
      </c>
      <c r="D19">
        <v>7</v>
      </c>
      <c r="E19" s="16">
        <f t="shared" si="2"/>
        <v>0</v>
      </c>
      <c r="F19" s="16">
        <f t="shared" si="3"/>
        <v>0</v>
      </c>
      <c r="G19" s="14">
        <f t="shared" si="4"/>
        <v>0</v>
      </c>
      <c r="H19" s="14">
        <f t="shared" si="10"/>
        <v>3.3527612686157227E-08</v>
      </c>
      <c r="J19" t="s">
        <v>110</v>
      </c>
      <c r="K19">
        <v>7</v>
      </c>
      <c r="L19">
        <f t="shared" si="5"/>
        <v>0</v>
      </c>
      <c r="M19">
        <f t="shared" si="6"/>
        <v>0</v>
      </c>
      <c r="N19">
        <f t="shared" si="7"/>
        <v>0</v>
      </c>
    </row>
    <row r="20" spans="1:14" ht="13.5">
      <c r="A20" s="19">
        <f t="shared" si="9"/>
        <v>41913</v>
      </c>
      <c r="B20">
        <f t="shared" si="0"/>
        <v>2</v>
      </c>
      <c r="C20">
        <f t="shared" si="1"/>
        <v>1</v>
      </c>
      <c r="D20">
        <v>8</v>
      </c>
      <c r="E20" s="16">
        <f t="shared" si="2"/>
        <v>0</v>
      </c>
      <c r="F20" s="16">
        <f t="shared" si="3"/>
        <v>0</v>
      </c>
      <c r="G20" s="14">
        <f t="shared" si="4"/>
        <v>0</v>
      </c>
      <c r="H20" s="14">
        <f t="shared" si="10"/>
        <v>3.3527612686157227E-08</v>
      </c>
      <c r="J20" t="s">
        <v>110</v>
      </c>
      <c r="K20">
        <v>8</v>
      </c>
      <c r="L20">
        <f t="shared" si="5"/>
        <v>0</v>
      </c>
      <c r="M20">
        <f t="shared" si="6"/>
        <v>0</v>
      </c>
      <c r="N20">
        <f t="shared" si="7"/>
        <v>0</v>
      </c>
    </row>
    <row r="21" spans="1:14" ht="13.5">
      <c r="A21" s="19">
        <f t="shared" si="9"/>
        <v>41944</v>
      </c>
      <c r="B21">
        <f t="shared" si="0"/>
        <v>2</v>
      </c>
      <c r="C21">
        <f t="shared" si="1"/>
        <v>1</v>
      </c>
      <c r="D21">
        <v>9</v>
      </c>
      <c r="E21" s="16">
        <f t="shared" si="2"/>
        <v>0</v>
      </c>
      <c r="F21" s="16">
        <f t="shared" si="3"/>
        <v>0</v>
      </c>
      <c r="G21" s="14">
        <f t="shared" si="4"/>
        <v>0</v>
      </c>
      <c r="H21" s="14">
        <f t="shared" si="10"/>
        <v>3.3527612686157227E-08</v>
      </c>
      <c r="J21" t="s">
        <v>110</v>
      </c>
      <c r="K21">
        <v>9</v>
      </c>
      <c r="L21">
        <f t="shared" si="5"/>
        <v>0</v>
      </c>
      <c r="M21">
        <f t="shared" si="6"/>
        <v>0</v>
      </c>
      <c r="N21">
        <f t="shared" si="7"/>
        <v>0</v>
      </c>
    </row>
    <row r="22" spans="1:14" ht="13.5">
      <c r="A22" s="19">
        <f t="shared" si="9"/>
        <v>41974</v>
      </c>
      <c r="B22">
        <f t="shared" si="0"/>
        <v>2</v>
      </c>
      <c r="C22">
        <f t="shared" si="1"/>
        <v>1</v>
      </c>
      <c r="D22">
        <v>10</v>
      </c>
      <c r="E22" s="16">
        <f t="shared" si="2"/>
        <v>0</v>
      </c>
      <c r="F22" s="16">
        <f t="shared" si="3"/>
        <v>0</v>
      </c>
      <c r="G22" s="14">
        <f t="shared" si="4"/>
        <v>0</v>
      </c>
      <c r="H22" s="14">
        <f t="shared" si="10"/>
        <v>3.3527612686157227E-08</v>
      </c>
      <c r="J22" t="s">
        <v>110</v>
      </c>
      <c r="K22">
        <v>10</v>
      </c>
      <c r="L22">
        <f t="shared" si="5"/>
        <v>0</v>
      </c>
      <c r="M22">
        <f t="shared" si="6"/>
        <v>0</v>
      </c>
      <c r="N22">
        <f t="shared" si="7"/>
        <v>0</v>
      </c>
    </row>
    <row r="23" spans="1:14" ht="13.5">
      <c r="A23" s="19">
        <f t="shared" si="9"/>
        <v>42005</v>
      </c>
      <c r="B23">
        <f t="shared" si="0"/>
        <v>2</v>
      </c>
      <c r="C23">
        <f t="shared" si="1"/>
        <v>1</v>
      </c>
      <c r="D23">
        <v>11</v>
      </c>
      <c r="E23" s="16">
        <f t="shared" si="2"/>
        <v>0</v>
      </c>
      <c r="F23" s="16">
        <f t="shared" si="3"/>
        <v>0</v>
      </c>
      <c r="G23" s="14">
        <f t="shared" si="4"/>
        <v>0</v>
      </c>
      <c r="H23" s="14">
        <f t="shared" si="10"/>
        <v>3.3527612686157227E-08</v>
      </c>
      <c r="J23" t="s">
        <v>110</v>
      </c>
      <c r="K23">
        <v>11</v>
      </c>
      <c r="L23">
        <f t="shared" si="5"/>
        <v>0</v>
      </c>
      <c r="M23">
        <f t="shared" si="6"/>
        <v>0</v>
      </c>
      <c r="N23">
        <f t="shared" si="7"/>
        <v>0</v>
      </c>
    </row>
    <row r="24" spans="1:14" ht="13.5">
      <c r="A24" s="19">
        <f t="shared" si="9"/>
        <v>42036</v>
      </c>
      <c r="B24">
        <f t="shared" si="0"/>
        <v>2</v>
      </c>
      <c r="C24">
        <f t="shared" si="1"/>
        <v>1</v>
      </c>
      <c r="D24">
        <v>12</v>
      </c>
      <c r="E24" s="16">
        <f t="shared" si="2"/>
        <v>0</v>
      </c>
      <c r="F24" s="16">
        <f t="shared" si="3"/>
        <v>0</v>
      </c>
      <c r="G24" s="14">
        <f t="shared" si="4"/>
        <v>0</v>
      </c>
      <c r="H24" s="14">
        <f t="shared" si="10"/>
        <v>3.3527612686157227E-08</v>
      </c>
      <c r="J24" t="s">
        <v>110</v>
      </c>
      <c r="K24">
        <v>12</v>
      </c>
      <c r="L24">
        <f t="shared" si="5"/>
        <v>0</v>
      </c>
      <c r="M24">
        <f t="shared" si="6"/>
        <v>0</v>
      </c>
      <c r="N24">
        <f t="shared" si="7"/>
        <v>0</v>
      </c>
    </row>
    <row r="25" spans="1:14" ht="13.5">
      <c r="A25" s="19">
        <f t="shared" si="9"/>
        <v>42064</v>
      </c>
      <c r="B25">
        <f t="shared" si="0"/>
        <v>2</v>
      </c>
      <c r="C25">
        <f t="shared" si="1"/>
        <v>2</v>
      </c>
      <c r="D25">
        <v>13</v>
      </c>
      <c r="E25" s="16">
        <f t="shared" si="2"/>
        <v>0</v>
      </c>
      <c r="F25" s="16">
        <f t="shared" si="3"/>
        <v>0</v>
      </c>
      <c r="G25" s="14">
        <f t="shared" si="4"/>
        <v>0</v>
      </c>
      <c r="H25" s="14">
        <f t="shared" si="10"/>
        <v>3.3527612686157227E-08</v>
      </c>
      <c r="J25" t="s">
        <v>110</v>
      </c>
      <c r="K25">
        <v>13</v>
      </c>
      <c r="L25">
        <f t="shared" si="5"/>
        <v>0</v>
      </c>
      <c r="M25">
        <f t="shared" si="6"/>
        <v>0</v>
      </c>
      <c r="N25">
        <f t="shared" si="7"/>
        <v>0</v>
      </c>
    </row>
    <row r="26" spans="1:14" ht="13.5">
      <c r="A26" s="19">
        <f t="shared" si="9"/>
        <v>42095</v>
      </c>
      <c r="B26">
        <f t="shared" si="0"/>
        <v>2</v>
      </c>
      <c r="C26">
        <f t="shared" si="1"/>
        <v>2</v>
      </c>
      <c r="D26">
        <v>14</v>
      </c>
      <c r="E26" s="16">
        <f t="shared" si="2"/>
        <v>0</v>
      </c>
      <c r="F26" s="16">
        <f t="shared" si="3"/>
        <v>0</v>
      </c>
      <c r="G26" s="14">
        <f t="shared" si="4"/>
        <v>0</v>
      </c>
      <c r="H26" s="14">
        <f t="shared" si="10"/>
        <v>3.3527612686157227E-08</v>
      </c>
      <c r="J26" t="s">
        <v>110</v>
      </c>
      <c r="K26">
        <v>14</v>
      </c>
      <c r="L26">
        <f t="shared" si="5"/>
        <v>0</v>
      </c>
      <c r="M26">
        <f t="shared" si="6"/>
        <v>0</v>
      </c>
      <c r="N26">
        <f t="shared" si="7"/>
        <v>0</v>
      </c>
    </row>
    <row r="27" spans="1:14" ht="13.5">
      <c r="A27" s="19">
        <f t="shared" si="9"/>
        <v>42125</v>
      </c>
      <c r="B27">
        <f t="shared" si="0"/>
        <v>2</v>
      </c>
      <c r="C27">
        <f t="shared" si="1"/>
        <v>2</v>
      </c>
      <c r="D27">
        <v>15</v>
      </c>
      <c r="E27" s="16">
        <f t="shared" si="2"/>
        <v>0</v>
      </c>
      <c r="F27" s="16">
        <f t="shared" si="3"/>
        <v>0</v>
      </c>
      <c r="G27" s="14">
        <f t="shared" si="4"/>
        <v>0</v>
      </c>
      <c r="H27" s="14">
        <f t="shared" si="10"/>
        <v>3.3527612686157227E-08</v>
      </c>
      <c r="J27" t="s">
        <v>110</v>
      </c>
      <c r="K27">
        <v>15</v>
      </c>
      <c r="L27">
        <f t="shared" si="5"/>
        <v>0</v>
      </c>
      <c r="M27">
        <f t="shared" si="6"/>
        <v>0</v>
      </c>
      <c r="N27">
        <f t="shared" si="7"/>
        <v>0</v>
      </c>
    </row>
    <row r="28" spans="1:14" ht="13.5">
      <c r="A28" s="19">
        <f t="shared" si="9"/>
        <v>42156</v>
      </c>
      <c r="B28">
        <f t="shared" si="0"/>
        <v>2</v>
      </c>
      <c r="C28">
        <f t="shared" si="1"/>
        <v>2</v>
      </c>
      <c r="D28">
        <v>16</v>
      </c>
      <c r="E28" s="16">
        <f t="shared" si="2"/>
        <v>0</v>
      </c>
      <c r="F28" s="16">
        <f t="shared" si="3"/>
        <v>0</v>
      </c>
      <c r="G28" s="14">
        <f t="shared" si="4"/>
        <v>0</v>
      </c>
      <c r="H28" s="14">
        <f t="shared" si="10"/>
        <v>3.3527612686157227E-08</v>
      </c>
      <c r="J28" t="s">
        <v>110</v>
      </c>
      <c r="K28">
        <v>16</v>
      </c>
      <c r="L28">
        <f t="shared" si="5"/>
        <v>0</v>
      </c>
      <c r="M28">
        <f t="shared" si="6"/>
        <v>0</v>
      </c>
      <c r="N28">
        <f t="shared" si="7"/>
        <v>0</v>
      </c>
    </row>
    <row r="29" spans="1:14" ht="13.5">
      <c r="A29" s="19">
        <f t="shared" si="9"/>
        <v>42186</v>
      </c>
      <c r="B29">
        <f t="shared" si="0"/>
        <v>2</v>
      </c>
      <c r="C29">
        <f t="shared" si="1"/>
        <v>2</v>
      </c>
      <c r="D29">
        <v>17</v>
      </c>
      <c r="E29" s="16">
        <f t="shared" si="2"/>
        <v>0</v>
      </c>
      <c r="F29" s="16">
        <f t="shared" si="3"/>
        <v>0</v>
      </c>
      <c r="G29" s="14">
        <f t="shared" si="4"/>
        <v>0</v>
      </c>
      <c r="H29" s="14">
        <f t="shared" si="10"/>
        <v>3.3527612686157227E-08</v>
      </c>
      <c r="J29" t="s">
        <v>110</v>
      </c>
      <c r="K29">
        <v>17</v>
      </c>
      <c r="L29">
        <f t="shared" si="5"/>
        <v>0</v>
      </c>
      <c r="M29">
        <f t="shared" si="6"/>
        <v>0</v>
      </c>
      <c r="N29">
        <f t="shared" si="7"/>
        <v>0</v>
      </c>
    </row>
    <row r="30" spans="1:14" ht="13.5">
      <c r="A30" s="19">
        <f t="shared" si="9"/>
        <v>42217</v>
      </c>
      <c r="B30">
        <f t="shared" si="0"/>
        <v>2</v>
      </c>
      <c r="C30">
        <f t="shared" si="1"/>
        <v>2</v>
      </c>
      <c r="D30">
        <v>18</v>
      </c>
      <c r="E30" s="16">
        <f t="shared" si="2"/>
        <v>0</v>
      </c>
      <c r="F30" s="16">
        <f t="shared" si="3"/>
        <v>0</v>
      </c>
      <c r="G30" s="14">
        <f t="shared" si="4"/>
        <v>0</v>
      </c>
      <c r="H30" s="14">
        <f t="shared" si="10"/>
        <v>3.3527612686157227E-08</v>
      </c>
      <c r="J30" t="s">
        <v>110</v>
      </c>
      <c r="K30">
        <v>18</v>
      </c>
      <c r="L30">
        <f t="shared" si="5"/>
        <v>0</v>
      </c>
      <c r="M30">
        <f t="shared" si="6"/>
        <v>0</v>
      </c>
      <c r="N30">
        <f t="shared" si="7"/>
        <v>0</v>
      </c>
    </row>
    <row r="31" spans="1:14" ht="13.5">
      <c r="A31" s="19">
        <f t="shared" si="9"/>
        <v>42248</v>
      </c>
      <c r="B31">
        <f t="shared" si="0"/>
        <v>2</v>
      </c>
      <c r="C31">
        <f t="shared" si="1"/>
        <v>2</v>
      </c>
      <c r="D31">
        <v>19</v>
      </c>
      <c r="E31" s="16">
        <f t="shared" si="2"/>
        <v>0</v>
      </c>
      <c r="F31" s="16">
        <f t="shared" si="3"/>
        <v>0</v>
      </c>
      <c r="G31" s="14">
        <f t="shared" si="4"/>
        <v>0</v>
      </c>
      <c r="H31" s="14">
        <f t="shared" si="10"/>
        <v>3.3527612686157227E-08</v>
      </c>
      <c r="J31" t="s">
        <v>110</v>
      </c>
      <c r="K31">
        <v>19</v>
      </c>
      <c r="L31">
        <f t="shared" si="5"/>
        <v>0</v>
      </c>
      <c r="M31">
        <f t="shared" si="6"/>
        <v>0</v>
      </c>
      <c r="N31">
        <f t="shared" si="7"/>
        <v>0</v>
      </c>
    </row>
    <row r="32" spans="1:14" ht="13.5">
      <c r="A32" s="19">
        <f t="shared" si="9"/>
        <v>42278</v>
      </c>
      <c r="B32">
        <f t="shared" si="0"/>
        <v>3</v>
      </c>
      <c r="C32">
        <f t="shared" si="1"/>
        <v>2</v>
      </c>
      <c r="D32">
        <v>20</v>
      </c>
      <c r="E32" s="16">
        <f t="shared" si="2"/>
        <v>0</v>
      </c>
      <c r="F32" s="16">
        <f t="shared" si="3"/>
        <v>0</v>
      </c>
      <c r="G32" s="14">
        <f t="shared" si="4"/>
        <v>0</v>
      </c>
      <c r="H32" s="14">
        <f t="shared" si="10"/>
        <v>3.3527612686157227E-08</v>
      </c>
      <c r="J32" t="s">
        <v>110</v>
      </c>
      <c r="K32">
        <v>20</v>
      </c>
      <c r="L32">
        <f t="shared" si="5"/>
        <v>0</v>
      </c>
      <c r="M32">
        <f t="shared" si="6"/>
        <v>0</v>
      </c>
      <c r="N32">
        <f t="shared" si="7"/>
        <v>0</v>
      </c>
    </row>
    <row r="33" spans="1:14" ht="13.5">
      <c r="A33" s="19">
        <f t="shared" si="9"/>
        <v>42309</v>
      </c>
      <c r="B33">
        <f t="shared" si="0"/>
        <v>3</v>
      </c>
      <c r="C33">
        <f t="shared" si="1"/>
        <v>2</v>
      </c>
      <c r="D33">
        <v>21</v>
      </c>
      <c r="E33" s="16">
        <f t="shared" si="2"/>
        <v>0</v>
      </c>
      <c r="F33" s="16">
        <f t="shared" si="3"/>
        <v>0</v>
      </c>
      <c r="G33" s="14">
        <f t="shared" si="4"/>
        <v>0</v>
      </c>
      <c r="H33" s="14">
        <f t="shared" si="10"/>
        <v>3.3527612686157227E-08</v>
      </c>
      <c r="J33" t="s">
        <v>110</v>
      </c>
      <c r="K33">
        <v>21</v>
      </c>
      <c r="L33">
        <f t="shared" si="5"/>
        <v>0</v>
      </c>
      <c r="M33">
        <f t="shared" si="6"/>
        <v>0</v>
      </c>
      <c r="N33">
        <f t="shared" si="7"/>
        <v>0</v>
      </c>
    </row>
    <row r="34" spans="1:14" ht="13.5">
      <c r="A34" s="19">
        <f t="shared" si="9"/>
        <v>42339</v>
      </c>
      <c r="B34">
        <f t="shared" si="0"/>
        <v>3</v>
      </c>
      <c r="C34">
        <f t="shared" si="1"/>
        <v>2</v>
      </c>
      <c r="D34">
        <v>22</v>
      </c>
      <c r="E34" s="16">
        <f t="shared" si="2"/>
        <v>0</v>
      </c>
      <c r="F34" s="16">
        <f t="shared" si="3"/>
        <v>0</v>
      </c>
      <c r="G34" s="14">
        <f t="shared" si="4"/>
        <v>0</v>
      </c>
      <c r="H34" s="14">
        <f t="shared" si="10"/>
        <v>3.3527612686157227E-08</v>
      </c>
      <c r="J34" t="s">
        <v>110</v>
      </c>
      <c r="K34">
        <v>22</v>
      </c>
      <c r="L34">
        <f t="shared" si="5"/>
        <v>0</v>
      </c>
      <c r="M34">
        <f t="shared" si="6"/>
        <v>0</v>
      </c>
      <c r="N34">
        <f t="shared" si="7"/>
        <v>0</v>
      </c>
    </row>
    <row r="35" spans="1:14" ht="13.5">
      <c r="A35" s="19">
        <f t="shared" si="9"/>
        <v>42370</v>
      </c>
      <c r="B35">
        <f t="shared" si="0"/>
        <v>3</v>
      </c>
      <c r="C35">
        <f t="shared" si="1"/>
        <v>2</v>
      </c>
      <c r="D35">
        <v>23</v>
      </c>
      <c r="E35" s="16">
        <f t="shared" si="2"/>
        <v>0</v>
      </c>
      <c r="F35" s="16">
        <f t="shared" si="3"/>
        <v>0</v>
      </c>
      <c r="G35" s="14">
        <f t="shared" si="4"/>
        <v>0</v>
      </c>
      <c r="H35" s="14">
        <f t="shared" si="10"/>
        <v>3.3527612686157227E-08</v>
      </c>
      <c r="J35" t="s">
        <v>110</v>
      </c>
      <c r="K35">
        <v>23</v>
      </c>
      <c r="L35">
        <f t="shared" si="5"/>
        <v>0</v>
      </c>
      <c r="M35">
        <f t="shared" si="6"/>
        <v>0</v>
      </c>
      <c r="N35">
        <f t="shared" si="7"/>
        <v>0</v>
      </c>
    </row>
    <row r="36" spans="1:14" ht="13.5">
      <c r="A36" s="19">
        <f t="shared" si="9"/>
        <v>42401</v>
      </c>
      <c r="B36">
        <f t="shared" si="0"/>
        <v>3</v>
      </c>
      <c r="C36">
        <f t="shared" si="1"/>
        <v>2</v>
      </c>
      <c r="D36">
        <v>24</v>
      </c>
      <c r="E36" s="16">
        <f t="shared" si="2"/>
        <v>0</v>
      </c>
      <c r="F36" s="16">
        <f t="shared" si="3"/>
        <v>0</v>
      </c>
      <c r="G36" s="14">
        <f t="shared" si="4"/>
        <v>0</v>
      </c>
      <c r="H36" s="14">
        <f t="shared" si="10"/>
        <v>3.3527612686157227E-08</v>
      </c>
      <c r="J36" t="s">
        <v>110</v>
      </c>
      <c r="K36">
        <v>24</v>
      </c>
      <c r="L36">
        <f t="shared" si="5"/>
        <v>0</v>
      </c>
      <c r="M36">
        <f t="shared" si="6"/>
        <v>0</v>
      </c>
      <c r="N36">
        <f t="shared" si="7"/>
        <v>0</v>
      </c>
    </row>
    <row r="37" spans="1:14" ht="13.5">
      <c r="A37" s="19">
        <f t="shared" si="9"/>
        <v>42430</v>
      </c>
      <c r="B37">
        <f t="shared" si="0"/>
        <v>3</v>
      </c>
      <c r="C37">
        <f t="shared" si="1"/>
        <v>3</v>
      </c>
      <c r="D37">
        <v>25</v>
      </c>
      <c r="E37" s="16">
        <f t="shared" si="2"/>
        <v>0</v>
      </c>
      <c r="F37" s="16">
        <f t="shared" si="3"/>
        <v>0</v>
      </c>
      <c r="G37" s="14">
        <f t="shared" si="4"/>
        <v>0</v>
      </c>
      <c r="H37" s="14">
        <f t="shared" si="10"/>
        <v>3.3527612686157227E-08</v>
      </c>
      <c r="J37" t="s">
        <v>110</v>
      </c>
      <c r="K37">
        <v>25</v>
      </c>
      <c r="L37">
        <f t="shared" si="5"/>
        <v>0</v>
      </c>
      <c r="M37">
        <f t="shared" si="6"/>
        <v>0</v>
      </c>
      <c r="N37">
        <f t="shared" si="7"/>
        <v>0</v>
      </c>
    </row>
    <row r="38" spans="1:14" ht="13.5">
      <c r="A38" s="19">
        <f t="shared" si="9"/>
        <v>42461</v>
      </c>
      <c r="B38">
        <f t="shared" si="0"/>
        <v>3</v>
      </c>
      <c r="C38">
        <f t="shared" si="1"/>
        <v>3</v>
      </c>
      <c r="D38">
        <v>26</v>
      </c>
      <c r="E38" s="16">
        <f t="shared" si="2"/>
        <v>0</v>
      </c>
      <c r="F38" s="16">
        <f t="shared" si="3"/>
        <v>0</v>
      </c>
      <c r="G38" s="14">
        <f t="shared" si="4"/>
        <v>0</v>
      </c>
      <c r="H38" s="14">
        <f t="shared" si="10"/>
        <v>3.3527612686157227E-08</v>
      </c>
      <c r="J38" t="s">
        <v>110</v>
      </c>
      <c r="K38">
        <v>26</v>
      </c>
      <c r="L38">
        <f t="shared" si="5"/>
        <v>0</v>
      </c>
      <c r="M38">
        <f t="shared" si="6"/>
        <v>0</v>
      </c>
      <c r="N38">
        <f t="shared" si="7"/>
        <v>0</v>
      </c>
    </row>
    <row r="39" spans="1:14" ht="13.5">
      <c r="A39" s="19">
        <f t="shared" si="9"/>
        <v>42491</v>
      </c>
      <c r="B39">
        <f t="shared" si="0"/>
        <v>3</v>
      </c>
      <c r="C39">
        <f t="shared" si="1"/>
        <v>3</v>
      </c>
      <c r="D39">
        <v>27</v>
      </c>
      <c r="E39" s="16">
        <f t="shared" si="2"/>
        <v>0</v>
      </c>
      <c r="F39" s="16">
        <f t="shared" si="3"/>
        <v>0</v>
      </c>
      <c r="G39" s="14">
        <f t="shared" si="4"/>
        <v>0</v>
      </c>
      <c r="H39" s="14">
        <f t="shared" si="10"/>
        <v>3.3527612686157227E-08</v>
      </c>
      <c r="J39" t="s">
        <v>110</v>
      </c>
      <c r="K39">
        <v>27</v>
      </c>
      <c r="L39">
        <f t="shared" si="5"/>
        <v>0</v>
      </c>
      <c r="M39">
        <f t="shared" si="6"/>
        <v>0</v>
      </c>
      <c r="N39">
        <f t="shared" si="7"/>
        <v>0</v>
      </c>
    </row>
    <row r="40" spans="1:14" ht="13.5">
      <c r="A40" s="19">
        <f t="shared" si="9"/>
        <v>42522</v>
      </c>
      <c r="B40">
        <f t="shared" si="0"/>
        <v>3</v>
      </c>
      <c r="C40">
        <f t="shared" si="1"/>
        <v>3</v>
      </c>
      <c r="D40">
        <v>28</v>
      </c>
      <c r="E40" s="16">
        <f t="shared" si="2"/>
        <v>0</v>
      </c>
      <c r="F40" s="16">
        <f t="shared" si="3"/>
        <v>0</v>
      </c>
      <c r="G40" s="14">
        <f t="shared" si="4"/>
        <v>0</v>
      </c>
      <c r="H40" s="14">
        <f t="shared" si="10"/>
        <v>3.3527612686157227E-08</v>
      </c>
      <c r="J40" t="s">
        <v>110</v>
      </c>
      <c r="K40">
        <v>28</v>
      </c>
      <c r="L40">
        <f t="shared" si="5"/>
        <v>0</v>
      </c>
      <c r="M40">
        <f t="shared" si="6"/>
        <v>0</v>
      </c>
      <c r="N40">
        <f t="shared" si="7"/>
        <v>0</v>
      </c>
    </row>
    <row r="41" spans="1:14" ht="13.5">
      <c r="A41" s="19">
        <f t="shared" si="9"/>
        <v>42552</v>
      </c>
      <c r="B41">
        <f t="shared" si="0"/>
        <v>3</v>
      </c>
      <c r="C41">
        <f t="shared" si="1"/>
        <v>3</v>
      </c>
      <c r="D41">
        <v>29</v>
      </c>
      <c r="E41" s="16">
        <f t="shared" si="2"/>
        <v>0</v>
      </c>
      <c r="F41" s="16">
        <f t="shared" si="3"/>
        <v>0</v>
      </c>
      <c r="G41" s="14">
        <f t="shared" si="4"/>
        <v>0</v>
      </c>
      <c r="H41" s="14">
        <f t="shared" si="10"/>
        <v>3.3527612686157227E-08</v>
      </c>
      <c r="J41" t="s">
        <v>110</v>
      </c>
      <c r="K41">
        <v>29</v>
      </c>
      <c r="L41">
        <f t="shared" si="5"/>
        <v>0</v>
      </c>
      <c r="M41">
        <f t="shared" si="6"/>
        <v>0</v>
      </c>
      <c r="N41">
        <f t="shared" si="7"/>
        <v>0</v>
      </c>
    </row>
    <row r="42" spans="1:14" ht="13.5">
      <c r="A42" s="19">
        <f t="shared" si="9"/>
        <v>42583</v>
      </c>
      <c r="B42">
        <f t="shared" si="0"/>
        <v>3</v>
      </c>
      <c r="C42">
        <f t="shared" si="1"/>
        <v>3</v>
      </c>
      <c r="D42">
        <v>30</v>
      </c>
      <c r="E42" s="16">
        <f t="shared" si="2"/>
        <v>0</v>
      </c>
      <c r="F42" s="16">
        <f t="shared" si="3"/>
        <v>0</v>
      </c>
      <c r="G42" s="14">
        <f t="shared" si="4"/>
        <v>0</v>
      </c>
      <c r="H42" s="14">
        <f t="shared" si="10"/>
        <v>3.3527612686157227E-08</v>
      </c>
      <c r="J42" t="s">
        <v>110</v>
      </c>
      <c r="K42">
        <v>30</v>
      </c>
      <c r="L42">
        <f t="shared" si="5"/>
        <v>0</v>
      </c>
      <c r="M42">
        <f t="shared" si="6"/>
        <v>0</v>
      </c>
      <c r="N42">
        <f t="shared" si="7"/>
        <v>0</v>
      </c>
    </row>
    <row r="43" spans="1:14" ht="13.5">
      <c r="A43" s="19">
        <f t="shared" si="9"/>
        <v>42614</v>
      </c>
      <c r="B43">
        <f t="shared" si="0"/>
        <v>3</v>
      </c>
      <c r="C43">
        <f t="shared" si="1"/>
        <v>3</v>
      </c>
      <c r="D43">
        <v>31</v>
      </c>
      <c r="E43" s="16">
        <f t="shared" si="2"/>
        <v>0</v>
      </c>
      <c r="F43" s="16">
        <f t="shared" si="3"/>
        <v>0</v>
      </c>
      <c r="G43" s="14">
        <f t="shared" si="4"/>
        <v>0</v>
      </c>
      <c r="H43" s="14">
        <f t="shared" si="10"/>
        <v>3.3527612686157227E-08</v>
      </c>
      <c r="J43" t="s">
        <v>110</v>
      </c>
      <c r="K43">
        <v>31</v>
      </c>
      <c r="L43">
        <f t="shared" si="5"/>
        <v>0</v>
      </c>
      <c r="M43">
        <f t="shared" si="6"/>
        <v>0</v>
      </c>
      <c r="N43">
        <f t="shared" si="7"/>
        <v>0</v>
      </c>
    </row>
    <row r="44" spans="1:14" ht="13.5">
      <c r="A44" s="19">
        <f t="shared" si="9"/>
        <v>42644</v>
      </c>
      <c r="B44">
        <f t="shared" si="0"/>
        <v>4</v>
      </c>
      <c r="C44">
        <f t="shared" si="1"/>
        <v>3</v>
      </c>
      <c r="D44">
        <v>32</v>
      </c>
      <c r="E44" s="16">
        <f t="shared" si="2"/>
        <v>0</v>
      </c>
      <c r="F44" s="16">
        <f t="shared" si="3"/>
        <v>0</v>
      </c>
      <c r="G44" s="14">
        <f t="shared" si="4"/>
        <v>0</v>
      </c>
      <c r="H44" s="14">
        <f t="shared" si="10"/>
        <v>3.3527612686157227E-08</v>
      </c>
      <c r="J44" t="s">
        <v>110</v>
      </c>
      <c r="K44">
        <v>32</v>
      </c>
      <c r="L44">
        <f t="shared" si="5"/>
        <v>0</v>
      </c>
      <c r="M44">
        <f t="shared" si="6"/>
        <v>0</v>
      </c>
      <c r="N44">
        <f t="shared" si="7"/>
        <v>0</v>
      </c>
    </row>
    <row r="45" spans="1:14" ht="13.5">
      <c r="A45" s="19">
        <f t="shared" si="9"/>
        <v>42675</v>
      </c>
      <c r="B45">
        <f t="shared" si="0"/>
        <v>4</v>
      </c>
      <c r="C45">
        <f t="shared" si="1"/>
        <v>3</v>
      </c>
      <c r="D45">
        <v>33</v>
      </c>
      <c r="E45" s="16">
        <f t="shared" si="2"/>
        <v>0</v>
      </c>
      <c r="F45" s="16">
        <f t="shared" si="3"/>
        <v>0</v>
      </c>
      <c r="G45" s="14">
        <f t="shared" si="4"/>
        <v>0</v>
      </c>
      <c r="H45" s="14">
        <f t="shared" si="10"/>
        <v>3.3527612686157227E-08</v>
      </c>
      <c r="J45" t="s">
        <v>110</v>
      </c>
      <c r="K45">
        <v>33</v>
      </c>
      <c r="L45">
        <f t="shared" si="5"/>
        <v>0</v>
      </c>
      <c r="M45">
        <f t="shared" si="6"/>
        <v>0</v>
      </c>
      <c r="N45">
        <f t="shared" si="7"/>
        <v>0</v>
      </c>
    </row>
    <row r="46" spans="1:14" ht="13.5">
      <c r="A46" s="19">
        <f t="shared" si="9"/>
        <v>42705</v>
      </c>
      <c r="B46">
        <f t="shared" si="0"/>
        <v>4</v>
      </c>
      <c r="C46">
        <f t="shared" si="1"/>
        <v>3</v>
      </c>
      <c r="D46">
        <v>34</v>
      </c>
      <c r="E46" s="16">
        <f t="shared" si="2"/>
        <v>0</v>
      </c>
      <c r="F46" s="16">
        <f t="shared" si="3"/>
        <v>0</v>
      </c>
      <c r="G46" s="14">
        <f t="shared" si="4"/>
        <v>0</v>
      </c>
      <c r="H46" s="14">
        <f t="shared" si="10"/>
        <v>3.3527612686157227E-08</v>
      </c>
      <c r="J46" t="s">
        <v>110</v>
      </c>
      <c r="K46">
        <v>34</v>
      </c>
      <c r="L46">
        <f t="shared" si="5"/>
        <v>0</v>
      </c>
      <c r="M46">
        <f t="shared" si="6"/>
        <v>0</v>
      </c>
      <c r="N46">
        <f t="shared" si="7"/>
        <v>0</v>
      </c>
    </row>
    <row r="47" spans="1:14" ht="13.5">
      <c r="A47" s="19">
        <f t="shared" si="9"/>
        <v>42736</v>
      </c>
      <c r="B47">
        <f t="shared" si="0"/>
        <v>4</v>
      </c>
      <c r="C47">
        <f t="shared" si="1"/>
        <v>3</v>
      </c>
      <c r="D47">
        <v>35</v>
      </c>
      <c r="E47" s="16">
        <f t="shared" si="2"/>
        <v>0</v>
      </c>
      <c r="F47" s="16">
        <f t="shared" si="3"/>
        <v>0</v>
      </c>
      <c r="G47" s="14">
        <f t="shared" si="4"/>
        <v>0</v>
      </c>
      <c r="H47" s="14">
        <f t="shared" si="10"/>
        <v>3.3527612686157227E-08</v>
      </c>
      <c r="J47" t="s">
        <v>110</v>
      </c>
      <c r="K47">
        <v>35</v>
      </c>
      <c r="L47">
        <f t="shared" si="5"/>
        <v>0</v>
      </c>
      <c r="M47">
        <f t="shared" si="6"/>
        <v>0</v>
      </c>
      <c r="N47">
        <f t="shared" si="7"/>
        <v>0</v>
      </c>
    </row>
    <row r="48" spans="1:8" ht="13.5">
      <c r="A48" s="19">
        <f t="shared" si="9"/>
        <v>42767</v>
      </c>
      <c r="B48">
        <f t="shared" si="0"/>
        <v>4</v>
      </c>
      <c r="C48">
        <f t="shared" si="1"/>
        <v>3</v>
      </c>
      <c r="D48">
        <v>36</v>
      </c>
      <c r="E48" s="16">
        <f t="shared" si="2"/>
        <v>0</v>
      </c>
      <c r="F48" s="16">
        <f t="shared" si="3"/>
        <v>0</v>
      </c>
      <c r="G48" s="14">
        <f t="shared" si="4"/>
        <v>0</v>
      </c>
      <c r="H48" s="14">
        <f t="shared" si="10"/>
        <v>3.3527612686157227E-08</v>
      </c>
    </row>
    <row r="49" spans="1:8" ht="13.5">
      <c r="A49" s="19">
        <f t="shared" si="9"/>
        <v>42795</v>
      </c>
      <c r="B49">
        <f t="shared" si="0"/>
        <v>4</v>
      </c>
      <c r="C49">
        <f t="shared" si="1"/>
        <v>4</v>
      </c>
      <c r="D49">
        <v>37</v>
      </c>
      <c r="E49" s="16">
        <f t="shared" si="2"/>
        <v>0</v>
      </c>
      <c r="F49" s="16">
        <f t="shared" si="3"/>
        <v>0</v>
      </c>
      <c r="G49" s="14">
        <f t="shared" si="4"/>
        <v>0</v>
      </c>
      <c r="H49" s="14">
        <f t="shared" si="10"/>
        <v>3.3527612686157227E-08</v>
      </c>
    </row>
    <row r="50" spans="1:8" ht="13.5">
      <c r="A50" s="19">
        <f t="shared" si="9"/>
        <v>42826</v>
      </c>
      <c r="B50">
        <f t="shared" si="0"/>
        <v>4</v>
      </c>
      <c r="C50">
        <f t="shared" si="1"/>
        <v>4</v>
      </c>
      <c r="D50">
        <v>38</v>
      </c>
      <c r="E50" s="16">
        <f t="shared" si="2"/>
        <v>0</v>
      </c>
      <c r="F50" s="16">
        <f t="shared" si="3"/>
        <v>0</v>
      </c>
      <c r="G50" s="14">
        <f t="shared" si="4"/>
        <v>0</v>
      </c>
      <c r="H50" s="14">
        <f t="shared" si="10"/>
        <v>3.3527612686157227E-08</v>
      </c>
    </row>
    <row r="51" spans="1:8" ht="13.5">
      <c r="A51" s="19">
        <f t="shared" si="9"/>
        <v>42856</v>
      </c>
      <c r="B51">
        <f t="shared" si="0"/>
        <v>4</v>
      </c>
      <c r="C51">
        <f t="shared" si="1"/>
        <v>4</v>
      </c>
      <c r="D51">
        <v>39</v>
      </c>
      <c r="E51" s="16">
        <f t="shared" si="2"/>
        <v>0</v>
      </c>
      <c r="F51" s="16">
        <f t="shared" si="3"/>
        <v>0</v>
      </c>
      <c r="G51" s="14">
        <f t="shared" si="4"/>
        <v>0</v>
      </c>
      <c r="H51" s="14">
        <f t="shared" si="10"/>
        <v>3.3527612686157227E-08</v>
      </c>
    </row>
    <row r="52" spans="1:8" ht="13.5">
      <c r="A52" s="19">
        <f t="shared" si="9"/>
        <v>42887</v>
      </c>
      <c r="B52">
        <f t="shared" si="0"/>
        <v>4</v>
      </c>
      <c r="C52">
        <f t="shared" si="1"/>
        <v>4</v>
      </c>
      <c r="D52">
        <v>40</v>
      </c>
      <c r="E52" s="16">
        <f t="shared" si="2"/>
        <v>0</v>
      </c>
      <c r="F52" s="16">
        <f t="shared" si="3"/>
        <v>0</v>
      </c>
      <c r="G52" s="14">
        <f t="shared" si="4"/>
        <v>0</v>
      </c>
      <c r="H52" s="14">
        <f t="shared" si="10"/>
        <v>3.3527612686157227E-08</v>
      </c>
    </row>
    <row r="53" spans="1:8" ht="13.5">
      <c r="A53" s="19">
        <f t="shared" si="9"/>
        <v>42917</v>
      </c>
      <c r="B53">
        <f t="shared" si="0"/>
        <v>4</v>
      </c>
      <c r="C53">
        <f t="shared" si="1"/>
        <v>4</v>
      </c>
      <c r="D53">
        <v>41</v>
      </c>
      <c r="E53" s="16">
        <f t="shared" si="2"/>
        <v>0</v>
      </c>
      <c r="F53" s="16">
        <f t="shared" si="3"/>
        <v>0</v>
      </c>
      <c r="G53" s="14">
        <f t="shared" si="4"/>
        <v>0</v>
      </c>
      <c r="H53" s="14">
        <f t="shared" si="10"/>
        <v>3.3527612686157227E-08</v>
      </c>
    </row>
    <row r="54" spans="1:8" ht="13.5">
      <c r="A54" s="19">
        <f t="shared" si="9"/>
        <v>42948</v>
      </c>
      <c r="B54">
        <f t="shared" si="0"/>
        <v>4</v>
      </c>
      <c r="C54">
        <f t="shared" si="1"/>
        <v>4</v>
      </c>
      <c r="D54">
        <v>42</v>
      </c>
      <c r="E54" s="16">
        <f t="shared" si="2"/>
        <v>0</v>
      </c>
      <c r="F54" s="16">
        <f t="shared" si="3"/>
        <v>0</v>
      </c>
      <c r="G54" s="14">
        <f t="shared" si="4"/>
        <v>0</v>
      </c>
      <c r="H54" s="14">
        <f t="shared" si="10"/>
        <v>3.3527612686157227E-08</v>
      </c>
    </row>
    <row r="55" spans="1:8" ht="13.5">
      <c r="A55" s="19">
        <f t="shared" si="9"/>
        <v>42979</v>
      </c>
      <c r="B55">
        <f t="shared" si="0"/>
        <v>4</v>
      </c>
      <c r="C55">
        <f t="shared" si="1"/>
        <v>4</v>
      </c>
      <c r="D55">
        <v>43</v>
      </c>
      <c r="E55" s="16">
        <f t="shared" si="2"/>
        <v>0</v>
      </c>
      <c r="F55" s="16">
        <f t="shared" si="3"/>
        <v>0</v>
      </c>
      <c r="G55" s="14">
        <f t="shared" si="4"/>
        <v>0</v>
      </c>
      <c r="H55" s="14">
        <f t="shared" si="10"/>
        <v>3.3527612686157227E-08</v>
      </c>
    </row>
    <row r="56" spans="1:8" ht="13.5">
      <c r="A56" s="19">
        <f t="shared" si="9"/>
        <v>43009</v>
      </c>
      <c r="B56">
        <f t="shared" si="0"/>
        <v>5</v>
      </c>
      <c r="C56">
        <f t="shared" si="1"/>
        <v>4</v>
      </c>
      <c r="D56">
        <v>44</v>
      </c>
      <c r="E56" s="16">
        <f t="shared" si="2"/>
        <v>0</v>
      </c>
      <c r="F56" s="16">
        <f t="shared" si="3"/>
        <v>0</v>
      </c>
      <c r="G56" s="14">
        <f t="shared" si="4"/>
        <v>0</v>
      </c>
      <c r="H56" s="14">
        <f t="shared" si="10"/>
        <v>3.3527612686157227E-08</v>
      </c>
    </row>
    <row r="57" spans="1:8" ht="13.5">
      <c r="A57" s="19">
        <f t="shared" si="9"/>
        <v>43040</v>
      </c>
      <c r="B57">
        <f t="shared" si="0"/>
        <v>5</v>
      </c>
      <c r="C57">
        <f t="shared" si="1"/>
        <v>4</v>
      </c>
      <c r="D57">
        <v>45</v>
      </c>
      <c r="E57" s="16">
        <f t="shared" si="2"/>
        <v>0</v>
      </c>
      <c r="F57" s="16">
        <f t="shared" si="3"/>
        <v>0</v>
      </c>
      <c r="G57" s="14">
        <f t="shared" si="4"/>
        <v>0</v>
      </c>
      <c r="H57" s="14">
        <f t="shared" si="10"/>
        <v>3.3527612686157227E-08</v>
      </c>
    </row>
    <row r="58" spans="1:8" ht="13.5">
      <c r="A58" s="19">
        <f t="shared" si="9"/>
        <v>43070</v>
      </c>
      <c r="B58">
        <f t="shared" si="0"/>
        <v>5</v>
      </c>
      <c r="C58">
        <f t="shared" si="1"/>
        <v>4</v>
      </c>
      <c r="D58">
        <v>46</v>
      </c>
      <c r="E58" s="16">
        <f t="shared" si="2"/>
        <v>0</v>
      </c>
      <c r="F58" s="16">
        <f t="shared" si="3"/>
        <v>0</v>
      </c>
      <c r="G58" s="14">
        <f t="shared" si="4"/>
        <v>0</v>
      </c>
      <c r="H58" s="14">
        <f t="shared" si="10"/>
        <v>3.3527612686157227E-08</v>
      </c>
    </row>
    <row r="59" spans="1:8" ht="13.5">
      <c r="A59" s="19">
        <f t="shared" si="9"/>
        <v>43101</v>
      </c>
      <c r="B59">
        <f t="shared" si="0"/>
        <v>5</v>
      </c>
      <c r="C59">
        <f t="shared" si="1"/>
        <v>4</v>
      </c>
      <c r="D59">
        <v>47</v>
      </c>
      <c r="E59" s="16">
        <f t="shared" si="2"/>
        <v>0</v>
      </c>
      <c r="F59" s="16">
        <f t="shared" si="3"/>
        <v>0</v>
      </c>
      <c r="G59" s="14">
        <f t="shared" si="4"/>
        <v>0</v>
      </c>
      <c r="H59" s="14">
        <f t="shared" si="10"/>
        <v>3.3527612686157227E-08</v>
      </c>
    </row>
    <row r="60" spans="1:8" ht="13.5">
      <c r="A60" s="19">
        <f t="shared" si="9"/>
        <v>43132</v>
      </c>
      <c r="B60">
        <f t="shared" si="0"/>
        <v>5</v>
      </c>
      <c r="C60">
        <f t="shared" si="1"/>
        <v>4</v>
      </c>
      <c r="D60">
        <v>48</v>
      </c>
      <c r="E60" s="16">
        <f t="shared" si="2"/>
        <v>0</v>
      </c>
      <c r="F60" s="16">
        <f t="shared" si="3"/>
        <v>0</v>
      </c>
      <c r="G60" s="14">
        <f t="shared" si="4"/>
        <v>0</v>
      </c>
      <c r="H60" s="14">
        <f t="shared" si="10"/>
        <v>3.3527612686157227E-08</v>
      </c>
    </row>
    <row r="61" spans="1:8" ht="13.5">
      <c r="A61" s="19">
        <f t="shared" si="9"/>
        <v>43160</v>
      </c>
      <c r="B61">
        <f t="shared" si="0"/>
        <v>5</v>
      </c>
      <c r="C61">
        <f t="shared" si="1"/>
        <v>5</v>
      </c>
      <c r="D61">
        <v>49</v>
      </c>
      <c r="E61" s="16">
        <f t="shared" si="2"/>
        <v>0</v>
      </c>
      <c r="F61" s="16">
        <f t="shared" si="3"/>
        <v>0</v>
      </c>
      <c r="G61" s="14">
        <f t="shared" si="4"/>
        <v>0</v>
      </c>
      <c r="H61" s="14">
        <f t="shared" si="10"/>
        <v>3.3527612686157227E-08</v>
      </c>
    </row>
    <row r="62" spans="1:8" ht="13.5">
      <c r="A62" s="19">
        <f t="shared" si="9"/>
        <v>43191</v>
      </c>
      <c r="B62">
        <f t="shared" si="0"/>
        <v>5</v>
      </c>
      <c r="C62">
        <f t="shared" si="1"/>
        <v>5</v>
      </c>
      <c r="D62">
        <v>50</v>
      </c>
      <c r="E62" s="16">
        <f t="shared" si="2"/>
        <v>0</v>
      </c>
      <c r="F62" s="16">
        <f t="shared" si="3"/>
        <v>0</v>
      </c>
      <c r="G62" s="14">
        <f t="shared" si="4"/>
        <v>0</v>
      </c>
      <c r="H62" s="14">
        <f t="shared" si="10"/>
        <v>3.3527612686157227E-08</v>
      </c>
    </row>
    <row r="63" spans="1:8" ht="13.5">
      <c r="A63" s="19">
        <f t="shared" si="9"/>
        <v>43221</v>
      </c>
      <c r="B63">
        <f t="shared" si="0"/>
        <v>5</v>
      </c>
      <c r="C63">
        <f t="shared" si="1"/>
        <v>5</v>
      </c>
      <c r="D63">
        <v>51</v>
      </c>
      <c r="E63" s="16">
        <f t="shared" si="2"/>
        <v>0</v>
      </c>
      <c r="F63" s="16">
        <f t="shared" si="3"/>
        <v>0</v>
      </c>
      <c r="G63" s="14">
        <f t="shared" si="4"/>
        <v>0</v>
      </c>
      <c r="H63" s="14">
        <f t="shared" si="10"/>
        <v>3.3527612686157227E-08</v>
      </c>
    </row>
    <row r="64" spans="1:8" ht="13.5">
      <c r="A64" s="19">
        <f t="shared" si="9"/>
        <v>43252</v>
      </c>
      <c r="B64">
        <f t="shared" si="0"/>
        <v>5</v>
      </c>
      <c r="C64">
        <f t="shared" si="1"/>
        <v>5</v>
      </c>
      <c r="D64">
        <v>52</v>
      </c>
      <c r="E64" s="16">
        <f t="shared" si="2"/>
        <v>0</v>
      </c>
      <c r="F64" s="16">
        <f t="shared" si="3"/>
        <v>0</v>
      </c>
      <c r="G64" s="14">
        <f t="shared" si="4"/>
        <v>0</v>
      </c>
      <c r="H64" s="14">
        <f t="shared" si="10"/>
        <v>3.3527612686157227E-08</v>
      </c>
    </row>
    <row r="65" spans="1:8" ht="13.5">
      <c r="A65" s="19">
        <f t="shared" si="9"/>
        <v>43282</v>
      </c>
      <c r="B65">
        <f t="shared" si="0"/>
        <v>5</v>
      </c>
      <c r="C65">
        <f t="shared" si="1"/>
        <v>5</v>
      </c>
      <c r="D65">
        <v>53</v>
      </c>
      <c r="E65" s="16">
        <f t="shared" si="2"/>
        <v>0</v>
      </c>
      <c r="F65" s="16">
        <f t="shared" si="3"/>
        <v>0</v>
      </c>
      <c r="G65" s="14">
        <f t="shared" si="4"/>
        <v>0</v>
      </c>
      <c r="H65" s="14">
        <f t="shared" si="10"/>
        <v>3.3527612686157227E-08</v>
      </c>
    </row>
    <row r="66" spans="1:8" ht="13.5">
      <c r="A66" s="19">
        <f t="shared" si="9"/>
        <v>43313</v>
      </c>
      <c r="B66">
        <f t="shared" si="0"/>
        <v>5</v>
      </c>
      <c r="C66">
        <f t="shared" si="1"/>
        <v>5</v>
      </c>
      <c r="D66">
        <v>54</v>
      </c>
      <c r="E66" s="16">
        <f t="shared" si="2"/>
        <v>0</v>
      </c>
      <c r="F66" s="16">
        <f t="shared" si="3"/>
        <v>0</v>
      </c>
      <c r="G66" s="14">
        <f t="shared" si="4"/>
        <v>0</v>
      </c>
      <c r="H66" s="14">
        <f t="shared" si="10"/>
        <v>3.3527612686157227E-08</v>
      </c>
    </row>
    <row r="67" spans="1:8" ht="13.5">
      <c r="A67" s="19">
        <f t="shared" si="9"/>
        <v>43344</v>
      </c>
      <c r="B67">
        <f t="shared" si="0"/>
        <v>5</v>
      </c>
      <c r="C67">
        <f t="shared" si="1"/>
        <v>5</v>
      </c>
      <c r="D67">
        <v>55</v>
      </c>
      <c r="E67" s="16">
        <f t="shared" si="2"/>
        <v>0</v>
      </c>
      <c r="F67" s="16">
        <f t="shared" si="3"/>
        <v>0</v>
      </c>
      <c r="G67" s="14">
        <f t="shared" si="4"/>
        <v>0</v>
      </c>
      <c r="H67" s="14">
        <f t="shared" si="10"/>
        <v>3.3527612686157227E-08</v>
      </c>
    </row>
    <row r="68" spans="1:8" ht="13.5">
      <c r="A68" s="19">
        <f t="shared" si="9"/>
        <v>43374</v>
      </c>
      <c r="B68">
        <f t="shared" si="0"/>
        <v>6</v>
      </c>
      <c r="C68">
        <f t="shared" si="1"/>
        <v>5</v>
      </c>
      <c r="D68">
        <v>56</v>
      </c>
      <c r="E68" s="16">
        <f t="shared" si="2"/>
        <v>0</v>
      </c>
      <c r="F68" s="16">
        <f t="shared" si="3"/>
        <v>0</v>
      </c>
      <c r="G68" s="14">
        <f t="shared" si="4"/>
        <v>0</v>
      </c>
      <c r="H68" s="14">
        <f t="shared" si="10"/>
        <v>3.3527612686157227E-08</v>
      </c>
    </row>
    <row r="69" spans="1:8" ht="13.5">
      <c r="A69" s="19">
        <f t="shared" si="9"/>
        <v>43405</v>
      </c>
      <c r="B69">
        <f t="shared" si="0"/>
        <v>6</v>
      </c>
      <c r="C69">
        <f t="shared" si="1"/>
        <v>5</v>
      </c>
      <c r="D69">
        <v>57</v>
      </c>
      <c r="E69" s="16">
        <f t="shared" si="2"/>
        <v>0</v>
      </c>
      <c r="F69" s="16">
        <f t="shared" si="3"/>
        <v>0</v>
      </c>
      <c r="G69" s="14">
        <f t="shared" si="4"/>
        <v>0</v>
      </c>
      <c r="H69" s="14">
        <f t="shared" si="10"/>
        <v>3.3527612686157227E-08</v>
      </c>
    </row>
    <row r="70" spans="1:8" ht="13.5">
      <c r="A70" s="19">
        <f t="shared" si="9"/>
        <v>43435</v>
      </c>
      <c r="B70">
        <f t="shared" si="0"/>
        <v>6</v>
      </c>
      <c r="C70">
        <f t="shared" si="1"/>
        <v>5</v>
      </c>
      <c r="D70">
        <v>58</v>
      </c>
      <c r="E70" s="16">
        <f t="shared" si="2"/>
        <v>0</v>
      </c>
      <c r="F70" s="16">
        <f t="shared" si="3"/>
        <v>0</v>
      </c>
      <c r="G70" s="14">
        <f t="shared" si="4"/>
        <v>0</v>
      </c>
      <c r="H70" s="14">
        <f t="shared" si="10"/>
        <v>3.3527612686157227E-08</v>
      </c>
    </row>
    <row r="71" spans="1:8" ht="13.5">
      <c r="A71" s="19">
        <f t="shared" si="9"/>
        <v>43466</v>
      </c>
      <c r="B71">
        <f t="shared" si="0"/>
        <v>6</v>
      </c>
      <c r="C71">
        <f t="shared" si="1"/>
        <v>5</v>
      </c>
      <c r="D71">
        <v>59</v>
      </c>
      <c r="E71" s="16">
        <f t="shared" si="2"/>
        <v>0</v>
      </c>
      <c r="F71" s="16">
        <f t="shared" si="3"/>
        <v>0</v>
      </c>
      <c r="G71" s="14">
        <f t="shared" si="4"/>
        <v>0</v>
      </c>
      <c r="H71" s="14">
        <f t="shared" si="10"/>
        <v>3.3527612686157227E-08</v>
      </c>
    </row>
    <row r="72" spans="1:8" ht="13.5">
      <c r="A72" s="19">
        <f t="shared" si="9"/>
        <v>43497</v>
      </c>
      <c r="B72">
        <f t="shared" si="0"/>
        <v>6</v>
      </c>
      <c r="C72">
        <f t="shared" si="1"/>
        <v>5</v>
      </c>
      <c r="D72">
        <v>60</v>
      </c>
      <c r="E72" s="16">
        <f t="shared" si="2"/>
        <v>0</v>
      </c>
      <c r="F72" s="16">
        <f t="shared" si="3"/>
        <v>0</v>
      </c>
      <c r="G72" s="14">
        <f t="shared" si="4"/>
        <v>0</v>
      </c>
      <c r="H72" s="14">
        <f t="shared" si="10"/>
        <v>3.3527612686157227E-08</v>
      </c>
    </row>
    <row r="73" spans="1:8" ht="13.5">
      <c r="A73" s="19">
        <f t="shared" si="9"/>
        <v>43525</v>
      </c>
      <c r="B73">
        <f t="shared" si="0"/>
        <v>6</v>
      </c>
      <c r="C73">
        <f t="shared" si="1"/>
        <v>6</v>
      </c>
      <c r="D73">
        <v>61</v>
      </c>
      <c r="E73" s="16">
        <f t="shared" si="2"/>
        <v>0</v>
      </c>
      <c r="F73" s="16">
        <f t="shared" si="3"/>
        <v>0</v>
      </c>
      <c r="G73" s="14">
        <f t="shared" si="4"/>
        <v>0</v>
      </c>
      <c r="H73" s="14">
        <f t="shared" si="10"/>
        <v>3.3527612686157227E-08</v>
      </c>
    </row>
    <row r="74" spans="1:8" ht="13.5">
      <c r="A74" s="19">
        <f t="shared" si="9"/>
        <v>43556</v>
      </c>
      <c r="B74">
        <f t="shared" si="0"/>
        <v>6</v>
      </c>
      <c r="C74">
        <f t="shared" si="1"/>
        <v>6</v>
      </c>
      <c r="D74">
        <v>62</v>
      </c>
      <c r="E74" s="16">
        <f t="shared" si="2"/>
        <v>0</v>
      </c>
      <c r="F74" s="16">
        <f t="shared" si="3"/>
        <v>0</v>
      </c>
      <c r="G74" s="14">
        <f t="shared" si="4"/>
        <v>0</v>
      </c>
      <c r="H74" s="14">
        <f t="shared" si="10"/>
        <v>3.3527612686157227E-08</v>
      </c>
    </row>
    <row r="75" spans="1:8" ht="13.5">
      <c r="A75" s="19">
        <f t="shared" si="9"/>
        <v>43586</v>
      </c>
      <c r="B75">
        <f t="shared" si="0"/>
        <v>6</v>
      </c>
      <c r="C75">
        <f t="shared" si="1"/>
        <v>6</v>
      </c>
      <c r="D75">
        <v>63</v>
      </c>
      <c r="E75" s="16">
        <f t="shared" si="2"/>
        <v>0</v>
      </c>
      <c r="F75" s="16">
        <f t="shared" si="3"/>
        <v>0</v>
      </c>
      <c r="G75" s="14">
        <f t="shared" si="4"/>
        <v>0</v>
      </c>
      <c r="H75" s="14">
        <f t="shared" si="10"/>
        <v>3.3527612686157227E-08</v>
      </c>
    </row>
    <row r="76" spans="1:8" ht="13.5">
      <c r="A76" s="19">
        <f t="shared" si="9"/>
        <v>43617</v>
      </c>
      <c r="B76">
        <f t="shared" si="0"/>
        <v>6</v>
      </c>
      <c r="C76">
        <f t="shared" si="1"/>
        <v>6</v>
      </c>
      <c r="D76">
        <v>64</v>
      </c>
      <c r="E76" s="16">
        <f t="shared" si="2"/>
        <v>0</v>
      </c>
      <c r="F76" s="16">
        <f t="shared" si="3"/>
        <v>0</v>
      </c>
      <c r="G76" s="14">
        <f t="shared" si="4"/>
        <v>0</v>
      </c>
      <c r="H76" s="14">
        <f t="shared" si="10"/>
        <v>3.3527612686157227E-08</v>
      </c>
    </row>
    <row r="77" spans="1:8" ht="13.5">
      <c r="A77" s="19">
        <f t="shared" si="9"/>
        <v>43647</v>
      </c>
      <c r="B77">
        <f aca="true" t="shared" si="14" ref="B77:B140">INT((D77+12-$F$10-1)/12)+1</f>
        <v>6</v>
      </c>
      <c r="C77">
        <f aca="true" t="shared" si="15" ref="C77:C140">INT((D77-1)/12)+1</f>
        <v>6</v>
      </c>
      <c r="D77">
        <v>65</v>
      </c>
      <c r="E77" s="16">
        <f aca="true" t="shared" si="16" ref="E77:E140">F77+G77</f>
        <v>0</v>
      </c>
      <c r="F77" s="16">
        <f aca="true" t="shared" si="17" ref="F77:F140">IF(D77&gt;$F$6*12,0,-PPMT($F$7/12,D77,$F$6*12,$F$4))</f>
        <v>0</v>
      </c>
      <c r="G77" s="14">
        <f aca="true" t="shared" si="18" ref="G77:G140">IF(D77&gt;$F$6*12,0,-IPMT($F$7/12,D77,$F$6*12,$F$4))</f>
        <v>0</v>
      </c>
      <c r="H77" s="14">
        <f t="shared" si="10"/>
        <v>3.3527612686157227E-08</v>
      </c>
    </row>
    <row r="78" spans="1:8" ht="13.5">
      <c r="A78" s="19">
        <f aca="true" t="shared" si="19" ref="A78:A141">DATE(YEAR(A77),MONTH(A77)+1,1)</f>
        <v>43678</v>
      </c>
      <c r="B78">
        <f t="shared" si="14"/>
        <v>6</v>
      </c>
      <c r="C78">
        <f t="shared" si="15"/>
        <v>6</v>
      </c>
      <c r="D78">
        <v>66</v>
      </c>
      <c r="E78" s="16">
        <f t="shared" si="16"/>
        <v>0</v>
      </c>
      <c r="F78" s="16">
        <f t="shared" si="17"/>
        <v>0</v>
      </c>
      <c r="G78" s="14">
        <f t="shared" si="18"/>
        <v>0</v>
      </c>
      <c r="H78" s="14">
        <f aca="true" t="shared" si="20" ref="H78:H141">H77-F78</f>
        <v>3.3527612686157227E-08</v>
      </c>
    </row>
    <row r="79" spans="1:8" ht="13.5">
      <c r="A79" s="19">
        <f t="shared" si="19"/>
        <v>43709</v>
      </c>
      <c r="B79">
        <f t="shared" si="14"/>
        <v>6</v>
      </c>
      <c r="C79">
        <f t="shared" si="15"/>
        <v>6</v>
      </c>
      <c r="D79">
        <v>67</v>
      </c>
      <c r="E79" s="16">
        <f t="shared" si="16"/>
        <v>0</v>
      </c>
      <c r="F79" s="16">
        <f t="shared" si="17"/>
        <v>0</v>
      </c>
      <c r="G79" s="14">
        <f t="shared" si="18"/>
        <v>0</v>
      </c>
      <c r="H79" s="14">
        <f t="shared" si="20"/>
        <v>3.3527612686157227E-08</v>
      </c>
    </row>
    <row r="80" spans="1:8" ht="13.5">
      <c r="A80" s="19">
        <f t="shared" si="19"/>
        <v>43739</v>
      </c>
      <c r="B80">
        <f t="shared" si="14"/>
        <v>7</v>
      </c>
      <c r="C80">
        <f t="shared" si="15"/>
        <v>6</v>
      </c>
      <c r="D80">
        <v>68</v>
      </c>
      <c r="E80" s="16">
        <f t="shared" si="16"/>
        <v>0</v>
      </c>
      <c r="F80" s="16">
        <f t="shared" si="17"/>
        <v>0</v>
      </c>
      <c r="G80" s="14">
        <f t="shared" si="18"/>
        <v>0</v>
      </c>
      <c r="H80" s="14">
        <f t="shared" si="20"/>
        <v>3.3527612686157227E-08</v>
      </c>
    </row>
    <row r="81" spans="1:8" ht="13.5">
      <c r="A81" s="19">
        <f t="shared" si="19"/>
        <v>43770</v>
      </c>
      <c r="B81">
        <f t="shared" si="14"/>
        <v>7</v>
      </c>
      <c r="C81">
        <f t="shared" si="15"/>
        <v>6</v>
      </c>
      <c r="D81">
        <v>69</v>
      </c>
      <c r="E81" s="16">
        <f t="shared" si="16"/>
        <v>0</v>
      </c>
      <c r="F81" s="16">
        <f t="shared" si="17"/>
        <v>0</v>
      </c>
      <c r="G81" s="14">
        <f t="shared" si="18"/>
        <v>0</v>
      </c>
      <c r="H81" s="14">
        <f t="shared" si="20"/>
        <v>3.3527612686157227E-08</v>
      </c>
    </row>
    <row r="82" spans="1:8" ht="13.5">
      <c r="A82" s="19">
        <f t="shared" si="19"/>
        <v>43800</v>
      </c>
      <c r="B82">
        <f t="shared" si="14"/>
        <v>7</v>
      </c>
      <c r="C82">
        <f t="shared" si="15"/>
        <v>6</v>
      </c>
      <c r="D82">
        <v>70</v>
      </c>
      <c r="E82" s="16">
        <f t="shared" si="16"/>
        <v>0</v>
      </c>
      <c r="F82" s="16">
        <f t="shared" si="17"/>
        <v>0</v>
      </c>
      <c r="G82" s="14">
        <f t="shared" si="18"/>
        <v>0</v>
      </c>
      <c r="H82" s="14">
        <f t="shared" si="20"/>
        <v>3.3527612686157227E-08</v>
      </c>
    </row>
    <row r="83" spans="1:8" ht="13.5">
      <c r="A83" s="19">
        <f t="shared" si="19"/>
        <v>43831</v>
      </c>
      <c r="B83">
        <f t="shared" si="14"/>
        <v>7</v>
      </c>
      <c r="C83">
        <f t="shared" si="15"/>
        <v>6</v>
      </c>
      <c r="D83">
        <v>71</v>
      </c>
      <c r="E83" s="16">
        <f t="shared" si="16"/>
        <v>0</v>
      </c>
      <c r="F83" s="16">
        <f t="shared" si="17"/>
        <v>0</v>
      </c>
      <c r="G83" s="14">
        <f t="shared" si="18"/>
        <v>0</v>
      </c>
      <c r="H83" s="14">
        <f t="shared" si="20"/>
        <v>3.3527612686157227E-08</v>
      </c>
    </row>
    <row r="84" spans="1:8" ht="13.5">
      <c r="A84" s="19">
        <f t="shared" si="19"/>
        <v>43862</v>
      </c>
      <c r="B84">
        <f t="shared" si="14"/>
        <v>7</v>
      </c>
      <c r="C84">
        <f t="shared" si="15"/>
        <v>6</v>
      </c>
      <c r="D84">
        <v>72</v>
      </c>
      <c r="E84" s="16">
        <f t="shared" si="16"/>
        <v>0</v>
      </c>
      <c r="F84" s="16">
        <f t="shared" si="17"/>
        <v>0</v>
      </c>
      <c r="G84" s="14">
        <f t="shared" si="18"/>
        <v>0</v>
      </c>
      <c r="H84" s="14">
        <f t="shared" si="20"/>
        <v>3.3527612686157227E-08</v>
      </c>
    </row>
    <row r="85" spans="1:8" ht="13.5">
      <c r="A85" s="19">
        <f t="shared" si="19"/>
        <v>43891</v>
      </c>
      <c r="B85">
        <f t="shared" si="14"/>
        <v>7</v>
      </c>
      <c r="C85">
        <f t="shared" si="15"/>
        <v>7</v>
      </c>
      <c r="D85">
        <v>73</v>
      </c>
      <c r="E85" s="16">
        <f t="shared" si="16"/>
        <v>0</v>
      </c>
      <c r="F85" s="16">
        <f t="shared" si="17"/>
        <v>0</v>
      </c>
      <c r="G85" s="14">
        <f t="shared" si="18"/>
        <v>0</v>
      </c>
      <c r="H85" s="14">
        <f t="shared" si="20"/>
        <v>3.3527612686157227E-08</v>
      </c>
    </row>
    <row r="86" spans="1:8" ht="13.5">
      <c r="A86" s="19">
        <f t="shared" si="19"/>
        <v>43922</v>
      </c>
      <c r="B86">
        <f t="shared" si="14"/>
        <v>7</v>
      </c>
      <c r="C86">
        <f t="shared" si="15"/>
        <v>7</v>
      </c>
      <c r="D86">
        <v>74</v>
      </c>
      <c r="E86" s="16">
        <f t="shared" si="16"/>
        <v>0</v>
      </c>
      <c r="F86" s="16">
        <f t="shared" si="17"/>
        <v>0</v>
      </c>
      <c r="G86" s="14">
        <f t="shared" si="18"/>
        <v>0</v>
      </c>
      <c r="H86" s="14">
        <f t="shared" si="20"/>
        <v>3.3527612686157227E-08</v>
      </c>
    </row>
    <row r="87" spans="1:8" ht="13.5">
      <c r="A87" s="19">
        <f t="shared" si="19"/>
        <v>43952</v>
      </c>
      <c r="B87">
        <f t="shared" si="14"/>
        <v>7</v>
      </c>
      <c r="C87">
        <f t="shared" si="15"/>
        <v>7</v>
      </c>
      <c r="D87">
        <v>75</v>
      </c>
      <c r="E87" s="16">
        <f t="shared" si="16"/>
        <v>0</v>
      </c>
      <c r="F87" s="16">
        <f t="shared" si="17"/>
        <v>0</v>
      </c>
      <c r="G87" s="14">
        <f t="shared" si="18"/>
        <v>0</v>
      </c>
      <c r="H87" s="14">
        <f t="shared" si="20"/>
        <v>3.3527612686157227E-08</v>
      </c>
    </row>
    <row r="88" spans="1:8" ht="13.5">
      <c r="A88" s="19">
        <f t="shared" si="19"/>
        <v>43983</v>
      </c>
      <c r="B88">
        <f t="shared" si="14"/>
        <v>7</v>
      </c>
      <c r="C88">
        <f t="shared" si="15"/>
        <v>7</v>
      </c>
      <c r="D88">
        <v>76</v>
      </c>
      <c r="E88" s="16">
        <f t="shared" si="16"/>
        <v>0</v>
      </c>
      <c r="F88" s="16">
        <f t="shared" si="17"/>
        <v>0</v>
      </c>
      <c r="G88" s="14">
        <f t="shared" si="18"/>
        <v>0</v>
      </c>
      <c r="H88" s="14">
        <f t="shared" si="20"/>
        <v>3.3527612686157227E-08</v>
      </c>
    </row>
    <row r="89" spans="1:8" ht="13.5">
      <c r="A89" s="19">
        <f t="shared" si="19"/>
        <v>44013</v>
      </c>
      <c r="B89">
        <f t="shared" si="14"/>
        <v>7</v>
      </c>
      <c r="C89">
        <f t="shared" si="15"/>
        <v>7</v>
      </c>
      <c r="D89">
        <v>77</v>
      </c>
      <c r="E89" s="16">
        <f t="shared" si="16"/>
        <v>0</v>
      </c>
      <c r="F89" s="16">
        <f t="shared" si="17"/>
        <v>0</v>
      </c>
      <c r="G89" s="14">
        <f t="shared" si="18"/>
        <v>0</v>
      </c>
      <c r="H89" s="14">
        <f t="shared" si="20"/>
        <v>3.3527612686157227E-08</v>
      </c>
    </row>
    <row r="90" spans="1:8" ht="13.5">
      <c r="A90" s="19">
        <f t="shared" si="19"/>
        <v>44044</v>
      </c>
      <c r="B90">
        <f t="shared" si="14"/>
        <v>7</v>
      </c>
      <c r="C90">
        <f t="shared" si="15"/>
        <v>7</v>
      </c>
      <c r="D90">
        <v>78</v>
      </c>
      <c r="E90" s="16">
        <f t="shared" si="16"/>
        <v>0</v>
      </c>
      <c r="F90" s="16">
        <f t="shared" si="17"/>
        <v>0</v>
      </c>
      <c r="G90" s="14">
        <f t="shared" si="18"/>
        <v>0</v>
      </c>
      <c r="H90" s="14">
        <f t="shared" si="20"/>
        <v>3.3527612686157227E-08</v>
      </c>
    </row>
    <row r="91" spans="1:8" ht="13.5">
      <c r="A91" s="19">
        <f t="shared" si="19"/>
        <v>44075</v>
      </c>
      <c r="B91">
        <f t="shared" si="14"/>
        <v>7</v>
      </c>
      <c r="C91">
        <f t="shared" si="15"/>
        <v>7</v>
      </c>
      <c r="D91">
        <v>79</v>
      </c>
      <c r="E91" s="16">
        <f t="shared" si="16"/>
        <v>0</v>
      </c>
      <c r="F91" s="16">
        <f t="shared" si="17"/>
        <v>0</v>
      </c>
      <c r="G91" s="14">
        <f t="shared" si="18"/>
        <v>0</v>
      </c>
      <c r="H91" s="14">
        <f t="shared" si="20"/>
        <v>3.3527612686157227E-08</v>
      </c>
    </row>
    <row r="92" spans="1:8" ht="13.5">
      <c r="A92" s="19">
        <f t="shared" si="19"/>
        <v>44105</v>
      </c>
      <c r="B92">
        <f t="shared" si="14"/>
        <v>8</v>
      </c>
      <c r="C92">
        <f t="shared" si="15"/>
        <v>7</v>
      </c>
      <c r="D92">
        <v>80</v>
      </c>
      <c r="E92" s="16">
        <f t="shared" si="16"/>
        <v>0</v>
      </c>
      <c r="F92" s="16">
        <f t="shared" si="17"/>
        <v>0</v>
      </c>
      <c r="G92" s="14">
        <f t="shared" si="18"/>
        <v>0</v>
      </c>
      <c r="H92" s="14">
        <f t="shared" si="20"/>
        <v>3.3527612686157227E-08</v>
      </c>
    </row>
    <row r="93" spans="1:8" ht="13.5">
      <c r="A93" s="19">
        <f t="shared" si="19"/>
        <v>44136</v>
      </c>
      <c r="B93">
        <f t="shared" si="14"/>
        <v>8</v>
      </c>
      <c r="C93">
        <f t="shared" si="15"/>
        <v>7</v>
      </c>
      <c r="D93">
        <v>81</v>
      </c>
      <c r="E93" s="16">
        <f t="shared" si="16"/>
        <v>0</v>
      </c>
      <c r="F93" s="16">
        <f t="shared" si="17"/>
        <v>0</v>
      </c>
      <c r="G93" s="14">
        <f t="shared" si="18"/>
        <v>0</v>
      </c>
      <c r="H93" s="14">
        <f t="shared" si="20"/>
        <v>3.3527612686157227E-08</v>
      </c>
    </row>
    <row r="94" spans="1:8" ht="13.5">
      <c r="A94" s="19">
        <f t="shared" si="19"/>
        <v>44166</v>
      </c>
      <c r="B94">
        <f t="shared" si="14"/>
        <v>8</v>
      </c>
      <c r="C94">
        <f t="shared" si="15"/>
        <v>7</v>
      </c>
      <c r="D94">
        <v>82</v>
      </c>
      <c r="E94" s="16">
        <f t="shared" si="16"/>
        <v>0</v>
      </c>
      <c r="F94" s="16">
        <f t="shared" si="17"/>
        <v>0</v>
      </c>
      <c r="G94" s="14">
        <f t="shared" si="18"/>
        <v>0</v>
      </c>
      <c r="H94" s="14">
        <f t="shared" si="20"/>
        <v>3.3527612686157227E-08</v>
      </c>
    </row>
    <row r="95" spans="1:8" ht="13.5">
      <c r="A95" s="19">
        <f t="shared" si="19"/>
        <v>44197</v>
      </c>
      <c r="B95">
        <f t="shared" si="14"/>
        <v>8</v>
      </c>
      <c r="C95">
        <f t="shared" si="15"/>
        <v>7</v>
      </c>
      <c r="D95">
        <v>83</v>
      </c>
      <c r="E95" s="16">
        <f t="shared" si="16"/>
        <v>0</v>
      </c>
      <c r="F95" s="16">
        <f t="shared" si="17"/>
        <v>0</v>
      </c>
      <c r="G95" s="14">
        <f t="shared" si="18"/>
        <v>0</v>
      </c>
      <c r="H95" s="14">
        <f t="shared" si="20"/>
        <v>3.3527612686157227E-08</v>
      </c>
    </row>
    <row r="96" spans="1:8" ht="13.5">
      <c r="A96" s="19">
        <f t="shared" si="19"/>
        <v>44228</v>
      </c>
      <c r="B96">
        <f t="shared" si="14"/>
        <v>8</v>
      </c>
      <c r="C96">
        <f t="shared" si="15"/>
        <v>7</v>
      </c>
      <c r="D96">
        <v>84</v>
      </c>
      <c r="E96" s="16">
        <f t="shared" si="16"/>
        <v>0</v>
      </c>
      <c r="F96" s="16">
        <f t="shared" si="17"/>
        <v>0</v>
      </c>
      <c r="G96" s="14">
        <f t="shared" si="18"/>
        <v>0</v>
      </c>
      <c r="H96" s="14">
        <f t="shared" si="20"/>
        <v>3.3527612686157227E-08</v>
      </c>
    </row>
    <row r="97" spans="1:8" ht="13.5">
      <c r="A97" s="19">
        <f t="shared" si="19"/>
        <v>44256</v>
      </c>
      <c r="B97">
        <f t="shared" si="14"/>
        <v>8</v>
      </c>
      <c r="C97">
        <f t="shared" si="15"/>
        <v>8</v>
      </c>
      <c r="D97">
        <v>85</v>
      </c>
      <c r="E97" s="16">
        <f t="shared" si="16"/>
        <v>0</v>
      </c>
      <c r="F97" s="16">
        <f t="shared" si="17"/>
        <v>0</v>
      </c>
      <c r="G97" s="14">
        <f t="shared" si="18"/>
        <v>0</v>
      </c>
      <c r="H97" s="14">
        <f t="shared" si="20"/>
        <v>3.3527612686157227E-08</v>
      </c>
    </row>
    <row r="98" spans="1:8" ht="13.5">
      <c r="A98" s="19">
        <f t="shared" si="19"/>
        <v>44287</v>
      </c>
      <c r="B98">
        <f t="shared" si="14"/>
        <v>8</v>
      </c>
      <c r="C98">
        <f t="shared" si="15"/>
        <v>8</v>
      </c>
      <c r="D98">
        <v>86</v>
      </c>
      <c r="E98" s="16">
        <f t="shared" si="16"/>
        <v>0</v>
      </c>
      <c r="F98" s="16">
        <f t="shared" si="17"/>
        <v>0</v>
      </c>
      <c r="G98" s="14">
        <f t="shared" si="18"/>
        <v>0</v>
      </c>
      <c r="H98" s="14">
        <f t="shared" si="20"/>
        <v>3.3527612686157227E-08</v>
      </c>
    </row>
    <row r="99" spans="1:8" ht="13.5">
      <c r="A99" s="19">
        <f t="shared" si="19"/>
        <v>44317</v>
      </c>
      <c r="B99">
        <f t="shared" si="14"/>
        <v>8</v>
      </c>
      <c r="C99">
        <f t="shared" si="15"/>
        <v>8</v>
      </c>
      <c r="D99">
        <v>87</v>
      </c>
      <c r="E99" s="16">
        <f t="shared" si="16"/>
        <v>0</v>
      </c>
      <c r="F99" s="16">
        <f t="shared" si="17"/>
        <v>0</v>
      </c>
      <c r="G99" s="14">
        <f t="shared" si="18"/>
        <v>0</v>
      </c>
      <c r="H99" s="14">
        <f t="shared" si="20"/>
        <v>3.3527612686157227E-08</v>
      </c>
    </row>
    <row r="100" spans="1:8" ht="13.5">
      <c r="A100" s="19">
        <f t="shared" si="19"/>
        <v>44348</v>
      </c>
      <c r="B100">
        <f t="shared" si="14"/>
        <v>8</v>
      </c>
      <c r="C100">
        <f t="shared" si="15"/>
        <v>8</v>
      </c>
      <c r="D100">
        <v>88</v>
      </c>
      <c r="E100" s="16">
        <f t="shared" si="16"/>
        <v>0</v>
      </c>
      <c r="F100" s="16">
        <f t="shared" si="17"/>
        <v>0</v>
      </c>
      <c r="G100" s="14">
        <f t="shared" si="18"/>
        <v>0</v>
      </c>
      <c r="H100" s="14">
        <f t="shared" si="20"/>
        <v>3.3527612686157227E-08</v>
      </c>
    </row>
    <row r="101" spans="1:8" ht="13.5">
      <c r="A101" s="19">
        <f t="shared" si="19"/>
        <v>44378</v>
      </c>
      <c r="B101">
        <f t="shared" si="14"/>
        <v>8</v>
      </c>
      <c r="C101">
        <f t="shared" si="15"/>
        <v>8</v>
      </c>
      <c r="D101">
        <v>89</v>
      </c>
      <c r="E101" s="16">
        <f t="shared" si="16"/>
        <v>0</v>
      </c>
      <c r="F101" s="16">
        <f t="shared" si="17"/>
        <v>0</v>
      </c>
      <c r="G101" s="14">
        <f t="shared" si="18"/>
        <v>0</v>
      </c>
      <c r="H101" s="14">
        <f t="shared" si="20"/>
        <v>3.3527612686157227E-08</v>
      </c>
    </row>
    <row r="102" spans="1:8" ht="13.5">
      <c r="A102" s="19">
        <f t="shared" si="19"/>
        <v>44409</v>
      </c>
      <c r="B102">
        <f t="shared" si="14"/>
        <v>8</v>
      </c>
      <c r="C102">
        <f t="shared" si="15"/>
        <v>8</v>
      </c>
      <c r="D102">
        <v>90</v>
      </c>
      <c r="E102" s="16">
        <f t="shared" si="16"/>
        <v>0</v>
      </c>
      <c r="F102" s="16">
        <f t="shared" si="17"/>
        <v>0</v>
      </c>
      <c r="G102" s="14">
        <f t="shared" si="18"/>
        <v>0</v>
      </c>
      <c r="H102" s="14">
        <f t="shared" si="20"/>
        <v>3.3527612686157227E-08</v>
      </c>
    </row>
    <row r="103" spans="1:8" ht="13.5">
      <c r="A103" s="19">
        <f t="shared" si="19"/>
        <v>44440</v>
      </c>
      <c r="B103">
        <f t="shared" si="14"/>
        <v>8</v>
      </c>
      <c r="C103">
        <f t="shared" si="15"/>
        <v>8</v>
      </c>
      <c r="D103">
        <v>91</v>
      </c>
      <c r="E103" s="16">
        <f t="shared" si="16"/>
        <v>0</v>
      </c>
      <c r="F103" s="16">
        <f t="shared" si="17"/>
        <v>0</v>
      </c>
      <c r="G103" s="14">
        <f t="shared" si="18"/>
        <v>0</v>
      </c>
      <c r="H103" s="14">
        <f t="shared" si="20"/>
        <v>3.3527612686157227E-08</v>
      </c>
    </row>
    <row r="104" spans="1:8" ht="13.5">
      <c r="A104" s="19">
        <f t="shared" si="19"/>
        <v>44470</v>
      </c>
      <c r="B104">
        <f t="shared" si="14"/>
        <v>9</v>
      </c>
      <c r="C104">
        <f t="shared" si="15"/>
        <v>8</v>
      </c>
      <c r="D104">
        <v>92</v>
      </c>
      <c r="E104" s="16">
        <f t="shared" si="16"/>
        <v>0</v>
      </c>
      <c r="F104" s="16">
        <f t="shared" si="17"/>
        <v>0</v>
      </c>
      <c r="G104" s="14">
        <f t="shared" si="18"/>
        <v>0</v>
      </c>
      <c r="H104" s="14">
        <f t="shared" si="20"/>
        <v>3.3527612686157227E-08</v>
      </c>
    </row>
    <row r="105" spans="1:8" ht="13.5">
      <c r="A105" s="19">
        <f t="shared" si="19"/>
        <v>44501</v>
      </c>
      <c r="B105">
        <f t="shared" si="14"/>
        <v>9</v>
      </c>
      <c r="C105">
        <f t="shared" si="15"/>
        <v>8</v>
      </c>
      <c r="D105">
        <v>93</v>
      </c>
      <c r="E105" s="16">
        <f t="shared" si="16"/>
        <v>0</v>
      </c>
      <c r="F105" s="16">
        <f t="shared" si="17"/>
        <v>0</v>
      </c>
      <c r="G105" s="14">
        <f t="shared" si="18"/>
        <v>0</v>
      </c>
      <c r="H105" s="14">
        <f t="shared" si="20"/>
        <v>3.3527612686157227E-08</v>
      </c>
    </row>
    <row r="106" spans="1:8" ht="13.5">
      <c r="A106" s="19">
        <f t="shared" si="19"/>
        <v>44531</v>
      </c>
      <c r="B106">
        <f t="shared" si="14"/>
        <v>9</v>
      </c>
      <c r="C106">
        <f t="shared" si="15"/>
        <v>8</v>
      </c>
      <c r="D106">
        <v>94</v>
      </c>
      <c r="E106" s="16">
        <f t="shared" si="16"/>
        <v>0</v>
      </c>
      <c r="F106" s="16">
        <f t="shared" si="17"/>
        <v>0</v>
      </c>
      <c r="G106" s="14">
        <f t="shared" si="18"/>
        <v>0</v>
      </c>
      <c r="H106" s="14">
        <f t="shared" si="20"/>
        <v>3.3527612686157227E-08</v>
      </c>
    </row>
    <row r="107" spans="1:8" ht="13.5">
      <c r="A107" s="19">
        <f t="shared" si="19"/>
        <v>44562</v>
      </c>
      <c r="B107">
        <f t="shared" si="14"/>
        <v>9</v>
      </c>
      <c r="C107">
        <f t="shared" si="15"/>
        <v>8</v>
      </c>
      <c r="D107">
        <v>95</v>
      </c>
      <c r="E107" s="16">
        <f t="shared" si="16"/>
        <v>0</v>
      </c>
      <c r="F107" s="16">
        <f t="shared" si="17"/>
        <v>0</v>
      </c>
      <c r="G107" s="14">
        <f t="shared" si="18"/>
        <v>0</v>
      </c>
      <c r="H107" s="14">
        <f t="shared" si="20"/>
        <v>3.3527612686157227E-08</v>
      </c>
    </row>
    <row r="108" spans="1:8" ht="13.5">
      <c r="A108" s="19">
        <f t="shared" si="19"/>
        <v>44593</v>
      </c>
      <c r="B108">
        <f t="shared" si="14"/>
        <v>9</v>
      </c>
      <c r="C108">
        <f t="shared" si="15"/>
        <v>8</v>
      </c>
      <c r="D108">
        <v>96</v>
      </c>
      <c r="E108" s="16">
        <f t="shared" si="16"/>
        <v>0</v>
      </c>
      <c r="F108" s="16">
        <f t="shared" si="17"/>
        <v>0</v>
      </c>
      <c r="G108" s="14">
        <f t="shared" si="18"/>
        <v>0</v>
      </c>
      <c r="H108" s="14">
        <f t="shared" si="20"/>
        <v>3.3527612686157227E-08</v>
      </c>
    </row>
    <row r="109" spans="1:8" ht="13.5">
      <c r="A109" s="19">
        <f t="shared" si="19"/>
        <v>44621</v>
      </c>
      <c r="B109">
        <f t="shared" si="14"/>
        <v>9</v>
      </c>
      <c r="C109">
        <f t="shared" si="15"/>
        <v>9</v>
      </c>
      <c r="D109">
        <v>97</v>
      </c>
      <c r="E109" s="16">
        <f t="shared" si="16"/>
        <v>0</v>
      </c>
      <c r="F109" s="16">
        <f t="shared" si="17"/>
        <v>0</v>
      </c>
      <c r="G109" s="14">
        <f t="shared" si="18"/>
        <v>0</v>
      </c>
      <c r="H109" s="14">
        <f t="shared" si="20"/>
        <v>3.3527612686157227E-08</v>
      </c>
    </row>
    <row r="110" spans="1:8" ht="13.5">
      <c r="A110" s="19">
        <f t="shared" si="19"/>
        <v>44652</v>
      </c>
      <c r="B110">
        <f t="shared" si="14"/>
        <v>9</v>
      </c>
      <c r="C110">
        <f t="shared" si="15"/>
        <v>9</v>
      </c>
      <c r="D110">
        <v>98</v>
      </c>
      <c r="E110" s="16">
        <f t="shared" si="16"/>
        <v>0</v>
      </c>
      <c r="F110" s="16">
        <f t="shared" si="17"/>
        <v>0</v>
      </c>
      <c r="G110" s="14">
        <f t="shared" si="18"/>
        <v>0</v>
      </c>
      <c r="H110" s="14">
        <f t="shared" si="20"/>
        <v>3.3527612686157227E-08</v>
      </c>
    </row>
    <row r="111" spans="1:8" ht="13.5">
      <c r="A111" s="19">
        <f t="shared" si="19"/>
        <v>44682</v>
      </c>
      <c r="B111">
        <f t="shared" si="14"/>
        <v>9</v>
      </c>
      <c r="C111">
        <f t="shared" si="15"/>
        <v>9</v>
      </c>
      <c r="D111">
        <v>99</v>
      </c>
      <c r="E111" s="16">
        <f t="shared" si="16"/>
        <v>0</v>
      </c>
      <c r="F111" s="16">
        <f t="shared" si="17"/>
        <v>0</v>
      </c>
      <c r="G111" s="14">
        <f t="shared" si="18"/>
        <v>0</v>
      </c>
      <c r="H111" s="14">
        <f t="shared" si="20"/>
        <v>3.3527612686157227E-08</v>
      </c>
    </row>
    <row r="112" spans="1:8" ht="13.5">
      <c r="A112" s="19">
        <f t="shared" si="19"/>
        <v>44713</v>
      </c>
      <c r="B112">
        <f t="shared" si="14"/>
        <v>9</v>
      </c>
      <c r="C112">
        <f t="shared" si="15"/>
        <v>9</v>
      </c>
      <c r="D112">
        <v>100</v>
      </c>
      <c r="E112" s="16">
        <f t="shared" si="16"/>
        <v>0</v>
      </c>
      <c r="F112" s="16">
        <f t="shared" si="17"/>
        <v>0</v>
      </c>
      <c r="G112" s="14">
        <f t="shared" si="18"/>
        <v>0</v>
      </c>
      <c r="H112" s="14">
        <f t="shared" si="20"/>
        <v>3.3527612686157227E-08</v>
      </c>
    </row>
    <row r="113" spans="1:8" ht="13.5">
      <c r="A113" s="19">
        <f t="shared" si="19"/>
        <v>44743</v>
      </c>
      <c r="B113">
        <f t="shared" si="14"/>
        <v>9</v>
      </c>
      <c r="C113">
        <f t="shared" si="15"/>
        <v>9</v>
      </c>
      <c r="D113">
        <v>101</v>
      </c>
      <c r="E113" s="16">
        <f t="shared" si="16"/>
        <v>0</v>
      </c>
      <c r="F113" s="16">
        <f t="shared" si="17"/>
        <v>0</v>
      </c>
      <c r="G113" s="14">
        <f t="shared" si="18"/>
        <v>0</v>
      </c>
      <c r="H113" s="14">
        <f t="shared" si="20"/>
        <v>3.3527612686157227E-08</v>
      </c>
    </row>
    <row r="114" spans="1:8" ht="13.5">
      <c r="A114" s="19">
        <f t="shared" si="19"/>
        <v>44774</v>
      </c>
      <c r="B114">
        <f t="shared" si="14"/>
        <v>9</v>
      </c>
      <c r="C114">
        <f t="shared" si="15"/>
        <v>9</v>
      </c>
      <c r="D114">
        <v>102</v>
      </c>
      <c r="E114" s="16">
        <f t="shared" si="16"/>
        <v>0</v>
      </c>
      <c r="F114" s="16">
        <f t="shared" si="17"/>
        <v>0</v>
      </c>
      <c r="G114" s="14">
        <f t="shared" si="18"/>
        <v>0</v>
      </c>
      <c r="H114" s="14">
        <f t="shared" si="20"/>
        <v>3.3527612686157227E-08</v>
      </c>
    </row>
    <row r="115" spans="1:8" ht="13.5">
      <c r="A115" s="19">
        <f t="shared" si="19"/>
        <v>44805</v>
      </c>
      <c r="B115">
        <f t="shared" si="14"/>
        <v>9</v>
      </c>
      <c r="C115">
        <f t="shared" si="15"/>
        <v>9</v>
      </c>
      <c r="D115">
        <v>103</v>
      </c>
      <c r="E115" s="16">
        <f t="shared" si="16"/>
        <v>0</v>
      </c>
      <c r="F115" s="16">
        <f t="shared" si="17"/>
        <v>0</v>
      </c>
      <c r="G115" s="14">
        <f t="shared" si="18"/>
        <v>0</v>
      </c>
      <c r="H115" s="14">
        <f t="shared" si="20"/>
        <v>3.3527612686157227E-08</v>
      </c>
    </row>
    <row r="116" spans="1:8" ht="13.5">
      <c r="A116" s="19">
        <f t="shared" si="19"/>
        <v>44835</v>
      </c>
      <c r="B116">
        <f t="shared" si="14"/>
        <v>10</v>
      </c>
      <c r="C116">
        <f t="shared" si="15"/>
        <v>9</v>
      </c>
      <c r="D116">
        <v>104</v>
      </c>
      <c r="E116" s="16">
        <f t="shared" si="16"/>
        <v>0</v>
      </c>
      <c r="F116" s="16">
        <f t="shared" si="17"/>
        <v>0</v>
      </c>
      <c r="G116" s="14">
        <f t="shared" si="18"/>
        <v>0</v>
      </c>
      <c r="H116" s="14">
        <f t="shared" si="20"/>
        <v>3.3527612686157227E-08</v>
      </c>
    </row>
    <row r="117" spans="1:8" ht="13.5">
      <c r="A117" s="19">
        <f t="shared" si="19"/>
        <v>44866</v>
      </c>
      <c r="B117">
        <f t="shared" si="14"/>
        <v>10</v>
      </c>
      <c r="C117">
        <f t="shared" si="15"/>
        <v>9</v>
      </c>
      <c r="D117">
        <v>105</v>
      </c>
      <c r="E117" s="16">
        <f t="shared" si="16"/>
        <v>0</v>
      </c>
      <c r="F117" s="16">
        <f t="shared" si="17"/>
        <v>0</v>
      </c>
      <c r="G117" s="14">
        <f t="shared" si="18"/>
        <v>0</v>
      </c>
      <c r="H117" s="14">
        <f t="shared" si="20"/>
        <v>3.3527612686157227E-08</v>
      </c>
    </row>
    <row r="118" spans="1:8" ht="13.5">
      <c r="A118" s="19">
        <f t="shared" si="19"/>
        <v>44896</v>
      </c>
      <c r="B118">
        <f t="shared" si="14"/>
        <v>10</v>
      </c>
      <c r="C118">
        <f t="shared" si="15"/>
        <v>9</v>
      </c>
      <c r="D118">
        <v>106</v>
      </c>
      <c r="E118" s="16">
        <f t="shared" si="16"/>
        <v>0</v>
      </c>
      <c r="F118" s="16">
        <f t="shared" si="17"/>
        <v>0</v>
      </c>
      <c r="G118" s="14">
        <f t="shared" si="18"/>
        <v>0</v>
      </c>
      <c r="H118" s="14">
        <f t="shared" si="20"/>
        <v>3.3527612686157227E-08</v>
      </c>
    </row>
    <row r="119" spans="1:8" ht="13.5">
      <c r="A119" s="19">
        <f t="shared" si="19"/>
        <v>44927</v>
      </c>
      <c r="B119">
        <f t="shared" si="14"/>
        <v>10</v>
      </c>
      <c r="C119">
        <f t="shared" si="15"/>
        <v>9</v>
      </c>
      <c r="D119">
        <v>107</v>
      </c>
      <c r="E119" s="16">
        <f t="shared" si="16"/>
        <v>0</v>
      </c>
      <c r="F119" s="16">
        <f t="shared" si="17"/>
        <v>0</v>
      </c>
      <c r="G119" s="14">
        <f t="shared" si="18"/>
        <v>0</v>
      </c>
      <c r="H119" s="14">
        <f t="shared" si="20"/>
        <v>3.3527612686157227E-08</v>
      </c>
    </row>
    <row r="120" spans="1:8" ht="13.5">
      <c r="A120" s="19">
        <f t="shared" si="19"/>
        <v>44958</v>
      </c>
      <c r="B120">
        <f t="shared" si="14"/>
        <v>10</v>
      </c>
      <c r="C120">
        <f t="shared" si="15"/>
        <v>9</v>
      </c>
      <c r="D120">
        <v>108</v>
      </c>
      <c r="E120" s="16">
        <f t="shared" si="16"/>
        <v>0</v>
      </c>
      <c r="F120" s="16">
        <f t="shared" si="17"/>
        <v>0</v>
      </c>
      <c r="G120" s="14">
        <f t="shared" si="18"/>
        <v>0</v>
      </c>
      <c r="H120" s="14">
        <f t="shared" si="20"/>
        <v>3.3527612686157227E-08</v>
      </c>
    </row>
    <row r="121" spans="1:8" ht="13.5">
      <c r="A121" s="19">
        <f t="shared" si="19"/>
        <v>44986</v>
      </c>
      <c r="B121">
        <f t="shared" si="14"/>
        <v>10</v>
      </c>
      <c r="C121">
        <f t="shared" si="15"/>
        <v>10</v>
      </c>
      <c r="D121">
        <v>109</v>
      </c>
      <c r="E121" s="16">
        <f t="shared" si="16"/>
        <v>0</v>
      </c>
      <c r="F121" s="16">
        <f t="shared" si="17"/>
        <v>0</v>
      </c>
      <c r="G121" s="14">
        <f t="shared" si="18"/>
        <v>0</v>
      </c>
      <c r="H121" s="14">
        <f t="shared" si="20"/>
        <v>3.3527612686157227E-08</v>
      </c>
    </row>
    <row r="122" spans="1:8" ht="13.5">
      <c r="A122" s="19">
        <f t="shared" si="19"/>
        <v>45017</v>
      </c>
      <c r="B122">
        <f t="shared" si="14"/>
        <v>10</v>
      </c>
      <c r="C122">
        <f t="shared" si="15"/>
        <v>10</v>
      </c>
      <c r="D122">
        <v>110</v>
      </c>
      <c r="E122" s="16">
        <f t="shared" si="16"/>
        <v>0</v>
      </c>
      <c r="F122" s="16">
        <f t="shared" si="17"/>
        <v>0</v>
      </c>
      <c r="G122" s="14">
        <f t="shared" si="18"/>
        <v>0</v>
      </c>
      <c r="H122" s="14">
        <f t="shared" si="20"/>
        <v>3.3527612686157227E-08</v>
      </c>
    </row>
    <row r="123" spans="1:8" ht="13.5">
      <c r="A123" s="19">
        <f t="shared" si="19"/>
        <v>45047</v>
      </c>
      <c r="B123">
        <f t="shared" si="14"/>
        <v>10</v>
      </c>
      <c r="C123">
        <f t="shared" si="15"/>
        <v>10</v>
      </c>
      <c r="D123">
        <v>111</v>
      </c>
      <c r="E123" s="16">
        <f t="shared" si="16"/>
        <v>0</v>
      </c>
      <c r="F123" s="16">
        <f t="shared" si="17"/>
        <v>0</v>
      </c>
      <c r="G123" s="14">
        <f t="shared" si="18"/>
        <v>0</v>
      </c>
      <c r="H123" s="14">
        <f t="shared" si="20"/>
        <v>3.3527612686157227E-08</v>
      </c>
    </row>
    <row r="124" spans="1:8" ht="13.5">
      <c r="A124" s="19">
        <f t="shared" si="19"/>
        <v>45078</v>
      </c>
      <c r="B124">
        <f t="shared" si="14"/>
        <v>10</v>
      </c>
      <c r="C124">
        <f t="shared" si="15"/>
        <v>10</v>
      </c>
      <c r="D124">
        <v>112</v>
      </c>
      <c r="E124" s="16">
        <f t="shared" si="16"/>
        <v>0</v>
      </c>
      <c r="F124" s="16">
        <f t="shared" si="17"/>
        <v>0</v>
      </c>
      <c r="G124" s="14">
        <f t="shared" si="18"/>
        <v>0</v>
      </c>
      <c r="H124" s="14">
        <f t="shared" si="20"/>
        <v>3.3527612686157227E-08</v>
      </c>
    </row>
    <row r="125" spans="1:8" ht="13.5">
      <c r="A125" s="19">
        <f t="shared" si="19"/>
        <v>45108</v>
      </c>
      <c r="B125">
        <f t="shared" si="14"/>
        <v>10</v>
      </c>
      <c r="C125">
        <f t="shared" si="15"/>
        <v>10</v>
      </c>
      <c r="D125">
        <v>113</v>
      </c>
      <c r="E125" s="16">
        <f t="shared" si="16"/>
        <v>0</v>
      </c>
      <c r="F125" s="16">
        <f t="shared" si="17"/>
        <v>0</v>
      </c>
      <c r="G125" s="14">
        <f t="shared" si="18"/>
        <v>0</v>
      </c>
      <c r="H125" s="14">
        <f t="shared" si="20"/>
        <v>3.3527612686157227E-08</v>
      </c>
    </row>
    <row r="126" spans="1:8" ht="13.5">
      <c r="A126" s="19">
        <f t="shared" si="19"/>
        <v>45139</v>
      </c>
      <c r="B126">
        <f t="shared" si="14"/>
        <v>10</v>
      </c>
      <c r="C126">
        <f t="shared" si="15"/>
        <v>10</v>
      </c>
      <c r="D126">
        <v>114</v>
      </c>
      <c r="E126" s="16">
        <f t="shared" si="16"/>
        <v>0</v>
      </c>
      <c r="F126" s="16">
        <f t="shared" si="17"/>
        <v>0</v>
      </c>
      <c r="G126" s="14">
        <f t="shared" si="18"/>
        <v>0</v>
      </c>
      <c r="H126" s="14">
        <f t="shared" si="20"/>
        <v>3.3527612686157227E-08</v>
      </c>
    </row>
    <row r="127" spans="1:8" ht="13.5">
      <c r="A127" s="19">
        <f t="shared" si="19"/>
        <v>45170</v>
      </c>
      <c r="B127">
        <f t="shared" si="14"/>
        <v>10</v>
      </c>
      <c r="C127">
        <f t="shared" si="15"/>
        <v>10</v>
      </c>
      <c r="D127">
        <v>115</v>
      </c>
      <c r="E127" s="16">
        <f t="shared" si="16"/>
        <v>0</v>
      </c>
      <c r="F127" s="16">
        <f t="shared" si="17"/>
        <v>0</v>
      </c>
      <c r="G127" s="14">
        <f t="shared" si="18"/>
        <v>0</v>
      </c>
      <c r="H127" s="14">
        <f t="shared" si="20"/>
        <v>3.3527612686157227E-08</v>
      </c>
    </row>
    <row r="128" spans="1:8" ht="13.5">
      <c r="A128" s="19">
        <f t="shared" si="19"/>
        <v>45200</v>
      </c>
      <c r="B128">
        <f t="shared" si="14"/>
        <v>11</v>
      </c>
      <c r="C128">
        <f t="shared" si="15"/>
        <v>10</v>
      </c>
      <c r="D128">
        <v>116</v>
      </c>
      <c r="E128" s="16">
        <f t="shared" si="16"/>
        <v>0</v>
      </c>
      <c r="F128" s="16">
        <f t="shared" si="17"/>
        <v>0</v>
      </c>
      <c r="G128" s="14">
        <f t="shared" si="18"/>
        <v>0</v>
      </c>
      <c r="H128" s="14">
        <f t="shared" si="20"/>
        <v>3.3527612686157227E-08</v>
      </c>
    </row>
    <row r="129" spans="1:8" ht="13.5">
      <c r="A129" s="19">
        <f t="shared" si="19"/>
        <v>45231</v>
      </c>
      <c r="B129">
        <f t="shared" si="14"/>
        <v>11</v>
      </c>
      <c r="C129">
        <f t="shared" si="15"/>
        <v>10</v>
      </c>
      <c r="D129">
        <v>117</v>
      </c>
      <c r="E129" s="16">
        <f t="shared" si="16"/>
        <v>0</v>
      </c>
      <c r="F129" s="16">
        <f t="shared" si="17"/>
        <v>0</v>
      </c>
      <c r="G129" s="14">
        <f t="shared" si="18"/>
        <v>0</v>
      </c>
      <c r="H129" s="14">
        <f t="shared" si="20"/>
        <v>3.3527612686157227E-08</v>
      </c>
    </row>
    <row r="130" spans="1:8" ht="13.5">
      <c r="A130" s="19">
        <f t="shared" si="19"/>
        <v>45261</v>
      </c>
      <c r="B130">
        <f t="shared" si="14"/>
        <v>11</v>
      </c>
      <c r="C130">
        <f t="shared" si="15"/>
        <v>10</v>
      </c>
      <c r="D130">
        <v>118</v>
      </c>
      <c r="E130" s="16">
        <f t="shared" si="16"/>
        <v>0</v>
      </c>
      <c r="F130" s="16">
        <f t="shared" si="17"/>
        <v>0</v>
      </c>
      <c r="G130" s="14">
        <f t="shared" si="18"/>
        <v>0</v>
      </c>
      <c r="H130" s="14">
        <f t="shared" si="20"/>
        <v>3.3527612686157227E-08</v>
      </c>
    </row>
    <row r="131" spans="1:8" ht="13.5">
      <c r="A131" s="19">
        <f t="shared" si="19"/>
        <v>45292</v>
      </c>
      <c r="B131">
        <f t="shared" si="14"/>
        <v>11</v>
      </c>
      <c r="C131">
        <f t="shared" si="15"/>
        <v>10</v>
      </c>
      <c r="D131">
        <v>119</v>
      </c>
      <c r="E131" s="16">
        <f t="shared" si="16"/>
        <v>0</v>
      </c>
      <c r="F131" s="16">
        <f t="shared" si="17"/>
        <v>0</v>
      </c>
      <c r="G131" s="14">
        <f t="shared" si="18"/>
        <v>0</v>
      </c>
      <c r="H131" s="14">
        <f t="shared" si="20"/>
        <v>3.3527612686157227E-08</v>
      </c>
    </row>
    <row r="132" spans="1:8" ht="13.5">
      <c r="A132" s="19">
        <f t="shared" si="19"/>
        <v>45323</v>
      </c>
      <c r="B132">
        <f t="shared" si="14"/>
        <v>11</v>
      </c>
      <c r="C132">
        <f t="shared" si="15"/>
        <v>10</v>
      </c>
      <c r="D132">
        <v>120</v>
      </c>
      <c r="E132" s="16">
        <f t="shared" si="16"/>
        <v>0</v>
      </c>
      <c r="F132" s="16">
        <f t="shared" si="17"/>
        <v>0</v>
      </c>
      <c r="G132" s="14">
        <f t="shared" si="18"/>
        <v>0</v>
      </c>
      <c r="H132" s="14">
        <f t="shared" si="20"/>
        <v>3.3527612686157227E-08</v>
      </c>
    </row>
    <row r="133" spans="1:8" ht="13.5">
      <c r="A133" s="19">
        <f t="shared" si="19"/>
        <v>45352</v>
      </c>
      <c r="B133">
        <f t="shared" si="14"/>
        <v>11</v>
      </c>
      <c r="C133">
        <f t="shared" si="15"/>
        <v>11</v>
      </c>
      <c r="D133">
        <v>121</v>
      </c>
      <c r="E133" s="16">
        <f t="shared" si="16"/>
        <v>0</v>
      </c>
      <c r="F133" s="16">
        <f t="shared" si="17"/>
        <v>0</v>
      </c>
      <c r="G133" s="14">
        <f t="shared" si="18"/>
        <v>0</v>
      </c>
      <c r="H133" s="14">
        <f t="shared" si="20"/>
        <v>3.3527612686157227E-08</v>
      </c>
    </row>
    <row r="134" spans="1:8" ht="13.5">
      <c r="A134" s="19">
        <f t="shared" si="19"/>
        <v>45383</v>
      </c>
      <c r="B134">
        <f t="shared" si="14"/>
        <v>11</v>
      </c>
      <c r="C134">
        <f t="shared" si="15"/>
        <v>11</v>
      </c>
      <c r="D134">
        <v>122</v>
      </c>
      <c r="E134" s="16">
        <f t="shared" si="16"/>
        <v>0</v>
      </c>
      <c r="F134" s="16">
        <f t="shared" si="17"/>
        <v>0</v>
      </c>
      <c r="G134" s="14">
        <f t="shared" si="18"/>
        <v>0</v>
      </c>
      <c r="H134" s="14">
        <f t="shared" si="20"/>
        <v>3.3527612686157227E-08</v>
      </c>
    </row>
    <row r="135" spans="1:8" ht="13.5">
      <c r="A135" s="19">
        <f t="shared" si="19"/>
        <v>45413</v>
      </c>
      <c r="B135">
        <f t="shared" si="14"/>
        <v>11</v>
      </c>
      <c r="C135">
        <f t="shared" si="15"/>
        <v>11</v>
      </c>
      <c r="D135">
        <v>123</v>
      </c>
      <c r="E135" s="16">
        <f t="shared" si="16"/>
        <v>0</v>
      </c>
      <c r="F135" s="16">
        <f t="shared" si="17"/>
        <v>0</v>
      </c>
      <c r="G135" s="14">
        <f t="shared" si="18"/>
        <v>0</v>
      </c>
      <c r="H135" s="14">
        <f t="shared" si="20"/>
        <v>3.3527612686157227E-08</v>
      </c>
    </row>
    <row r="136" spans="1:8" ht="13.5">
      <c r="A136" s="19">
        <f t="shared" si="19"/>
        <v>45444</v>
      </c>
      <c r="B136">
        <f t="shared" si="14"/>
        <v>11</v>
      </c>
      <c r="C136">
        <f t="shared" si="15"/>
        <v>11</v>
      </c>
      <c r="D136">
        <v>124</v>
      </c>
      <c r="E136" s="16">
        <f t="shared" si="16"/>
        <v>0</v>
      </c>
      <c r="F136" s="16">
        <f t="shared" si="17"/>
        <v>0</v>
      </c>
      <c r="G136" s="14">
        <f t="shared" si="18"/>
        <v>0</v>
      </c>
      <c r="H136" s="14">
        <f t="shared" si="20"/>
        <v>3.3527612686157227E-08</v>
      </c>
    </row>
    <row r="137" spans="1:8" ht="13.5">
      <c r="A137" s="19">
        <f t="shared" si="19"/>
        <v>45474</v>
      </c>
      <c r="B137">
        <f t="shared" si="14"/>
        <v>11</v>
      </c>
      <c r="C137">
        <f t="shared" si="15"/>
        <v>11</v>
      </c>
      <c r="D137">
        <v>125</v>
      </c>
      <c r="E137" s="16">
        <f t="shared" si="16"/>
        <v>0</v>
      </c>
      <c r="F137" s="16">
        <f t="shared" si="17"/>
        <v>0</v>
      </c>
      <c r="G137" s="14">
        <f t="shared" si="18"/>
        <v>0</v>
      </c>
      <c r="H137" s="14">
        <f t="shared" si="20"/>
        <v>3.3527612686157227E-08</v>
      </c>
    </row>
    <row r="138" spans="1:8" ht="13.5">
      <c r="A138" s="19">
        <f t="shared" si="19"/>
        <v>45505</v>
      </c>
      <c r="B138">
        <f t="shared" si="14"/>
        <v>11</v>
      </c>
      <c r="C138">
        <f t="shared" si="15"/>
        <v>11</v>
      </c>
      <c r="D138">
        <v>126</v>
      </c>
      <c r="E138" s="16">
        <f t="shared" si="16"/>
        <v>0</v>
      </c>
      <c r="F138" s="16">
        <f t="shared" si="17"/>
        <v>0</v>
      </c>
      <c r="G138" s="14">
        <f t="shared" si="18"/>
        <v>0</v>
      </c>
      <c r="H138" s="14">
        <f t="shared" si="20"/>
        <v>3.3527612686157227E-08</v>
      </c>
    </row>
    <row r="139" spans="1:8" ht="13.5">
      <c r="A139" s="19">
        <f t="shared" si="19"/>
        <v>45536</v>
      </c>
      <c r="B139">
        <f t="shared" si="14"/>
        <v>11</v>
      </c>
      <c r="C139">
        <f t="shared" si="15"/>
        <v>11</v>
      </c>
      <c r="D139">
        <v>127</v>
      </c>
      <c r="E139" s="16">
        <f t="shared" si="16"/>
        <v>0</v>
      </c>
      <c r="F139" s="16">
        <f t="shared" si="17"/>
        <v>0</v>
      </c>
      <c r="G139" s="14">
        <f t="shared" si="18"/>
        <v>0</v>
      </c>
      <c r="H139" s="14">
        <f t="shared" si="20"/>
        <v>3.3527612686157227E-08</v>
      </c>
    </row>
    <row r="140" spans="1:8" ht="13.5">
      <c r="A140" s="19">
        <f t="shared" si="19"/>
        <v>45566</v>
      </c>
      <c r="B140">
        <f t="shared" si="14"/>
        <v>12</v>
      </c>
      <c r="C140">
        <f t="shared" si="15"/>
        <v>11</v>
      </c>
      <c r="D140">
        <v>128</v>
      </c>
      <c r="E140" s="16">
        <f t="shared" si="16"/>
        <v>0</v>
      </c>
      <c r="F140" s="16">
        <f t="shared" si="17"/>
        <v>0</v>
      </c>
      <c r="G140" s="14">
        <f t="shared" si="18"/>
        <v>0</v>
      </c>
      <c r="H140" s="14">
        <f t="shared" si="20"/>
        <v>3.3527612686157227E-08</v>
      </c>
    </row>
    <row r="141" spans="1:8" ht="13.5">
      <c r="A141" s="19">
        <f t="shared" si="19"/>
        <v>45597</v>
      </c>
      <c r="B141">
        <f aca="true" t="shared" si="21" ref="B141:B204">INT((D141+12-$F$10-1)/12)+1</f>
        <v>12</v>
      </c>
      <c r="C141">
        <f aca="true" t="shared" si="22" ref="C141:C204">INT((D141-1)/12)+1</f>
        <v>11</v>
      </c>
      <c r="D141">
        <v>129</v>
      </c>
      <c r="E141" s="16">
        <f aca="true" t="shared" si="23" ref="E141:E204">F141+G141</f>
        <v>0</v>
      </c>
      <c r="F141" s="16">
        <f aca="true" t="shared" si="24" ref="F141:F204">IF(D141&gt;$F$6*12,0,-PPMT($F$7/12,D141,$F$6*12,$F$4))</f>
        <v>0</v>
      </c>
      <c r="G141" s="14">
        <f aca="true" t="shared" si="25" ref="G141:G204">IF(D141&gt;$F$6*12,0,-IPMT($F$7/12,D141,$F$6*12,$F$4))</f>
        <v>0</v>
      </c>
      <c r="H141" s="14">
        <f t="shared" si="20"/>
        <v>3.3527612686157227E-08</v>
      </c>
    </row>
    <row r="142" spans="1:8" ht="13.5">
      <c r="A142" s="19">
        <f aca="true" t="shared" si="26" ref="A142:A205">DATE(YEAR(A141),MONTH(A141)+1,1)</f>
        <v>45627</v>
      </c>
      <c r="B142">
        <f t="shared" si="21"/>
        <v>12</v>
      </c>
      <c r="C142">
        <f t="shared" si="22"/>
        <v>11</v>
      </c>
      <c r="D142">
        <v>130</v>
      </c>
      <c r="E142" s="16">
        <f t="shared" si="23"/>
        <v>0</v>
      </c>
      <c r="F142" s="16">
        <f t="shared" si="24"/>
        <v>0</v>
      </c>
      <c r="G142" s="14">
        <f t="shared" si="25"/>
        <v>0</v>
      </c>
      <c r="H142" s="14">
        <f aca="true" t="shared" si="27" ref="H142:H205">H141-F142</f>
        <v>3.3527612686157227E-08</v>
      </c>
    </row>
    <row r="143" spans="1:8" ht="13.5">
      <c r="A143" s="19">
        <f t="shared" si="26"/>
        <v>45658</v>
      </c>
      <c r="B143">
        <f t="shared" si="21"/>
        <v>12</v>
      </c>
      <c r="C143">
        <f t="shared" si="22"/>
        <v>11</v>
      </c>
      <c r="D143">
        <v>131</v>
      </c>
      <c r="E143" s="16">
        <f t="shared" si="23"/>
        <v>0</v>
      </c>
      <c r="F143" s="16">
        <f t="shared" si="24"/>
        <v>0</v>
      </c>
      <c r="G143" s="14">
        <f t="shared" si="25"/>
        <v>0</v>
      </c>
      <c r="H143" s="14">
        <f t="shared" si="27"/>
        <v>3.3527612686157227E-08</v>
      </c>
    </row>
    <row r="144" spans="1:8" ht="13.5">
      <c r="A144" s="19">
        <f t="shared" si="26"/>
        <v>45689</v>
      </c>
      <c r="B144">
        <f t="shared" si="21"/>
        <v>12</v>
      </c>
      <c r="C144">
        <f t="shared" si="22"/>
        <v>11</v>
      </c>
      <c r="D144">
        <v>132</v>
      </c>
      <c r="E144" s="16">
        <f t="shared" si="23"/>
        <v>0</v>
      </c>
      <c r="F144" s="16">
        <f t="shared" si="24"/>
        <v>0</v>
      </c>
      <c r="G144" s="14">
        <f t="shared" si="25"/>
        <v>0</v>
      </c>
      <c r="H144" s="14">
        <f t="shared" si="27"/>
        <v>3.3527612686157227E-08</v>
      </c>
    </row>
    <row r="145" spans="1:8" ht="13.5">
      <c r="A145" s="19">
        <f t="shared" si="26"/>
        <v>45717</v>
      </c>
      <c r="B145">
        <f t="shared" si="21"/>
        <v>12</v>
      </c>
      <c r="C145">
        <f t="shared" si="22"/>
        <v>12</v>
      </c>
      <c r="D145">
        <v>133</v>
      </c>
      <c r="E145" s="16">
        <f t="shared" si="23"/>
        <v>0</v>
      </c>
      <c r="F145" s="16">
        <f t="shared" si="24"/>
        <v>0</v>
      </c>
      <c r="G145" s="14">
        <f t="shared" si="25"/>
        <v>0</v>
      </c>
      <c r="H145" s="14">
        <f t="shared" si="27"/>
        <v>3.3527612686157227E-08</v>
      </c>
    </row>
    <row r="146" spans="1:8" ht="13.5">
      <c r="A146" s="19">
        <f t="shared" si="26"/>
        <v>45748</v>
      </c>
      <c r="B146">
        <f t="shared" si="21"/>
        <v>12</v>
      </c>
      <c r="C146">
        <f t="shared" si="22"/>
        <v>12</v>
      </c>
      <c r="D146">
        <v>134</v>
      </c>
      <c r="E146" s="16">
        <f t="shared" si="23"/>
        <v>0</v>
      </c>
      <c r="F146" s="16">
        <f t="shared" si="24"/>
        <v>0</v>
      </c>
      <c r="G146" s="14">
        <f t="shared" si="25"/>
        <v>0</v>
      </c>
      <c r="H146" s="14">
        <f t="shared" si="27"/>
        <v>3.3527612686157227E-08</v>
      </c>
    </row>
    <row r="147" spans="1:8" ht="13.5">
      <c r="A147" s="19">
        <f t="shared" si="26"/>
        <v>45778</v>
      </c>
      <c r="B147">
        <f t="shared" si="21"/>
        <v>12</v>
      </c>
      <c r="C147">
        <f t="shared" si="22"/>
        <v>12</v>
      </c>
      <c r="D147">
        <v>135</v>
      </c>
      <c r="E147" s="16">
        <f t="shared" si="23"/>
        <v>0</v>
      </c>
      <c r="F147" s="16">
        <f t="shared" si="24"/>
        <v>0</v>
      </c>
      <c r="G147" s="14">
        <f t="shared" si="25"/>
        <v>0</v>
      </c>
      <c r="H147" s="14">
        <f t="shared" si="27"/>
        <v>3.3527612686157227E-08</v>
      </c>
    </row>
    <row r="148" spans="1:8" ht="13.5">
      <c r="A148" s="19">
        <f t="shared" si="26"/>
        <v>45809</v>
      </c>
      <c r="B148">
        <f t="shared" si="21"/>
        <v>12</v>
      </c>
      <c r="C148">
        <f t="shared" si="22"/>
        <v>12</v>
      </c>
      <c r="D148">
        <v>136</v>
      </c>
      <c r="E148" s="16">
        <f t="shared" si="23"/>
        <v>0</v>
      </c>
      <c r="F148" s="16">
        <f t="shared" si="24"/>
        <v>0</v>
      </c>
      <c r="G148" s="14">
        <f t="shared" si="25"/>
        <v>0</v>
      </c>
      <c r="H148" s="14">
        <f t="shared" si="27"/>
        <v>3.3527612686157227E-08</v>
      </c>
    </row>
    <row r="149" spans="1:8" ht="13.5">
      <c r="A149" s="19">
        <f t="shared" si="26"/>
        <v>45839</v>
      </c>
      <c r="B149">
        <f t="shared" si="21"/>
        <v>12</v>
      </c>
      <c r="C149">
        <f t="shared" si="22"/>
        <v>12</v>
      </c>
      <c r="D149">
        <v>137</v>
      </c>
      <c r="E149" s="16">
        <f t="shared" si="23"/>
        <v>0</v>
      </c>
      <c r="F149" s="16">
        <f t="shared" si="24"/>
        <v>0</v>
      </c>
      <c r="G149" s="14">
        <f t="shared" si="25"/>
        <v>0</v>
      </c>
      <c r="H149" s="14">
        <f t="shared" si="27"/>
        <v>3.3527612686157227E-08</v>
      </c>
    </row>
    <row r="150" spans="1:8" ht="13.5">
      <c r="A150" s="19">
        <f t="shared" si="26"/>
        <v>45870</v>
      </c>
      <c r="B150">
        <f t="shared" si="21"/>
        <v>12</v>
      </c>
      <c r="C150">
        <f t="shared" si="22"/>
        <v>12</v>
      </c>
      <c r="D150">
        <v>138</v>
      </c>
      <c r="E150" s="16">
        <f t="shared" si="23"/>
        <v>0</v>
      </c>
      <c r="F150" s="16">
        <f t="shared" si="24"/>
        <v>0</v>
      </c>
      <c r="G150" s="14">
        <f t="shared" si="25"/>
        <v>0</v>
      </c>
      <c r="H150" s="14">
        <f t="shared" si="27"/>
        <v>3.3527612686157227E-08</v>
      </c>
    </row>
    <row r="151" spans="1:8" ht="13.5">
      <c r="A151" s="19">
        <f t="shared" si="26"/>
        <v>45901</v>
      </c>
      <c r="B151">
        <f t="shared" si="21"/>
        <v>12</v>
      </c>
      <c r="C151">
        <f t="shared" si="22"/>
        <v>12</v>
      </c>
      <c r="D151">
        <v>139</v>
      </c>
      <c r="E151" s="16">
        <f t="shared" si="23"/>
        <v>0</v>
      </c>
      <c r="F151" s="16">
        <f t="shared" si="24"/>
        <v>0</v>
      </c>
      <c r="G151" s="14">
        <f t="shared" si="25"/>
        <v>0</v>
      </c>
      <c r="H151" s="14">
        <f t="shared" si="27"/>
        <v>3.3527612686157227E-08</v>
      </c>
    </row>
    <row r="152" spans="1:8" ht="13.5">
      <c r="A152" s="19">
        <f t="shared" si="26"/>
        <v>45931</v>
      </c>
      <c r="B152">
        <f t="shared" si="21"/>
        <v>13</v>
      </c>
      <c r="C152">
        <f t="shared" si="22"/>
        <v>12</v>
      </c>
      <c r="D152">
        <v>140</v>
      </c>
      <c r="E152" s="16">
        <f t="shared" si="23"/>
        <v>0</v>
      </c>
      <c r="F152" s="16">
        <f t="shared" si="24"/>
        <v>0</v>
      </c>
      <c r="G152" s="14">
        <f t="shared" si="25"/>
        <v>0</v>
      </c>
      <c r="H152" s="14">
        <f t="shared" si="27"/>
        <v>3.3527612686157227E-08</v>
      </c>
    </row>
    <row r="153" spans="1:8" ht="13.5">
      <c r="A153" s="19">
        <f t="shared" si="26"/>
        <v>45962</v>
      </c>
      <c r="B153">
        <f t="shared" si="21"/>
        <v>13</v>
      </c>
      <c r="C153">
        <f t="shared" si="22"/>
        <v>12</v>
      </c>
      <c r="D153">
        <v>141</v>
      </c>
      <c r="E153" s="16">
        <f t="shared" si="23"/>
        <v>0</v>
      </c>
      <c r="F153" s="16">
        <f t="shared" si="24"/>
        <v>0</v>
      </c>
      <c r="G153" s="14">
        <f t="shared" si="25"/>
        <v>0</v>
      </c>
      <c r="H153" s="14">
        <f t="shared" si="27"/>
        <v>3.3527612686157227E-08</v>
      </c>
    </row>
    <row r="154" spans="1:8" ht="13.5">
      <c r="A154" s="19">
        <f t="shared" si="26"/>
        <v>45992</v>
      </c>
      <c r="B154">
        <f t="shared" si="21"/>
        <v>13</v>
      </c>
      <c r="C154">
        <f t="shared" si="22"/>
        <v>12</v>
      </c>
      <c r="D154">
        <v>142</v>
      </c>
      <c r="E154" s="16">
        <f t="shared" si="23"/>
        <v>0</v>
      </c>
      <c r="F154" s="16">
        <f t="shared" si="24"/>
        <v>0</v>
      </c>
      <c r="G154" s="14">
        <f t="shared" si="25"/>
        <v>0</v>
      </c>
      <c r="H154" s="14">
        <f t="shared" si="27"/>
        <v>3.3527612686157227E-08</v>
      </c>
    </row>
    <row r="155" spans="1:8" ht="13.5">
      <c r="A155" s="19">
        <f t="shared" si="26"/>
        <v>46023</v>
      </c>
      <c r="B155">
        <f t="shared" si="21"/>
        <v>13</v>
      </c>
      <c r="C155">
        <f t="shared" si="22"/>
        <v>12</v>
      </c>
      <c r="D155">
        <v>143</v>
      </c>
      <c r="E155" s="16">
        <f t="shared" si="23"/>
        <v>0</v>
      </c>
      <c r="F155" s="16">
        <f t="shared" si="24"/>
        <v>0</v>
      </c>
      <c r="G155" s="14">
        <f t="shared" si="25"/>
        <v>0</v>
      </c>
      <c r="H155" s="14">
        <f t="shared" si="27"/>
        <v>3.3527612686157227E-08</v>
      </c>
    </row>
    <row r="156" spans="1:8" ht="13.5">
      <c r="A156" s="19">
        <f t="shared" si="26"/>
        <v>46054</v>
      </c>
      <c r="B156">
        <f t="shared" si="21"/>
        <v>13</v>
      </c>
      <c r="C156">
        <f t="shared" si="22"/>
        <v>12</v>
      </c>
      <c r="D156">
        <v>144</v>
      </c>
      <c r="E156" s="16">
        <f t="shared" si="23"/>
        <v>0</v>
      </c>
      <c r="F156" s="16">
        <f t="shared" si="24"/>
        <v>0</v>
      </c>
      <c r="G156" s="14">
        <f t="shared" si="25"/>
        <v>0</v>
      </c>
      <c r="H156" s="14">
        <f t="shared" si="27"/>
        <v>3.3527612686157227E-08</v>
      </c>
    </row>
    <row r="157" spans="1:8" ht="13.5">
      <c r="A157" s="19">
        <f t="shared" si="26"/>
        <v>46082</v>
      </c>
      <c r="B157">
        <f t="shared" si="21"/>
        <v>13</v>
      </c>
      <c r="C157">
        <f t="shared" si="22"/>
        <v>13</v>
      </c>
      <c r="D157">
        <v>145</v>
      </c>
      <c r="E157" s="16">
        <f t="shared" si="23"/>
        <v>0</v>
      </c>
      <c r="F157" s="16">
        <f t="shared" si="24"/>
        <v>0</v>
      </c>
      <c r="G157" s="14">
        <f t="shared" si="25"/>
        <v>0</v>
      </c>
      <c r="H157" s="14">
        <f t="shared" si="27"/>
        <v>3.3527612686157227E-08</v>
      </c>
    </row>
    <row r="158" spans="1:8" ht="13.5">
      <c r="A158" s="19">
        <f t="shared" si="26"/>
        <v>46113</v>
      </c>
      <c r="B158">
        <f t="shared" si="21"/>
        <v>13</v>
      </c>
      <c r="C158">
        <f t="shared" si="22"/>
        <v>13</v>
      </c>
      <c r="D158">
        <v>146</v>
      </c>
      <c r="E158" s="16">
        <f t="shared" si="23"/>
        <v>0</v>
      </c>
      <c r="F158" s="16">
        <f t="shared" si="24"/>
        <v>0</v>
      </c>
      <c r="G158" s="14">
        <f t="shared" si="25"/>
        <v>0</v>
      </c>
      <c r="H158" s="14">
        <f t="shared" si="27"/>
        <v>3.3527612686157227E-08</v>
      </c>
    </row>
    <row r="159" spans="1:8" ht="13.5">
      <c r="A159" s="19">
        <f t="shared" si="26"/>
        <v>46143</v>
      </c>
      <c r="B159">
        <f t="shared" si="21"/>
        <v>13</v>
      </c>
      <c r="C159">
        <f t="shared" si="22"/>
        <v>13</v>
      </c>
      <c r="D159">
        <v>147</v>
      </c>
      <c r="E159" s="16">
        <f t="shared" si="23"/>
        <v>0</v>
      </c>
      <c r="F159" s="16">
        <f t="shared" si="24"/>
        <v>0</v>
      </c>
      <c r="G159" s="14">
        <f t="shared" si="25"/>
        <v>0</v>
      </c>
      <c r="H159" s="14">
        <f t="shared" si="27"/>
        <v>3.3527612686157227E-08</v>
      </c>
    </row>
    <row r="160" spans="1:8" ht="13.5">
      <c r="A160" s="19">
        <f t="shared" si="26"/>
        <v>46174</v>
      </c>
      <c r="B160">
        <f t="shared" si="21"/>
        <v>13</v>
      </c>
      <c r="C160">
        <f t="shared" si="22"/>
        <v>13</v>
      </c>
      <c r="D160">
        <v>148</v>
      </c>
      <c r="E160" s="16">
        <f t="shared" si="23"/>
        <v>0</v>
      </c>
      <c r="F160" s="16">
        <f t="shared" si="24"/>
        <v>0</v>
      </c>
      <c r="G160" s="14">
        <f t="shared" si="25"/>
        <v>0</v>
      </c>
      <c r="H160" s="14">
        <f t="shared" si="27"/>
        <v>3.3527612686157227E-08</v>
      </c>
    </row>
    <row r="161" spans="1:8" ht="13.5">
      <c r="A161" s="19">
        <f t="shared" si="26"/>
        <v>46204</v>
      </c>
      <c r="B161">
        <f t="shared" si="21"/>
        <v>13</v>
      </c>
      <c r="C161">
        <f t="shared" si="22"/>
        <v>13</v>
      </c>
      <c r="D161">
        <v>149</v>
      </c>
      <c r="E161" s="16">
        <f t="shared" si="23"/>
        <v>0</v>
      </c>
      <c r="F161" s="16">
        <f t="shared" si="24"/>
        <v>0</v>
      </c>
      <c r="G161" s="14">
        <f t="shared" si="25"/>
        <v>0</v>
      </c>
      <c r="H161" s="14">
        <f t="shared" si="27"/>
        <v>3.3527612686157227E-08</v>
      </c>
    </row>
    <row r="162" spans="1:8" ht="13.5">
      <c r="A162" s="19">
        <f t="shared" si="26"/>
        <v>46235</v>
      </c>
      <c r="B162">
        <f t="shared" si="21"/>
        <v>13</v>
      </c>
      <c r="C162">
        <f t="shared" si="22"/>
        <v>13</v>
      </c>
      <c r="D162">
        <v>150</v>
      </c>
      <c r="E162" s="16">
        <f t="shared" si="23"/>
        <v>0</v>
      </c>
      <c r="F162" s="16">
        <f t="shared" si="24"/>
        <v>0</v>
      </c>
      <c r="G162" s="14">
        <f t="shared" si="25"/>
        <v>0</v>
      </c>
      <c r="H162" s="14">
        <f t="shared" si="27"/>
        <v>3.3527612686157227E-08</v>
      </c>
    </row>
    <row r="163" spans="1:8" ht="13.5">
      <c r="A163" s="19">
        <f t="shared" si="26"/>
        <v>46266</v>
      </c>
      <c r="B163">
        <f t="shared" si="21"/>
        <v>13</v>
      </c>
      <c r="C163">
        <f t="shared" si="22"/>
        <v>13</v>
      </c>
      <c r="D163">
        <v>151</v>
      </c>
      <c r="E163" s="16">
        <f t="shared" si="23"/>
        <v>0</v>
      </c>
      <c r="F163" s="16">
        <f t="shared" si="24"/>
        <v>0</v>
      </c>
      <c r="G163" s="14">
        <f t="shared" si="25"/>
        <v>0</v>
      </c>
      <c r="H163" s="14">
        <f t="shared" si="27"/>
        <v>3.3527612686157227E-08</v>
      </c>
    </row>
    <row r="164" spans="1:8" ht="13.5">
      <c r="A164" s="19">
        <f t="shared" si="26"/>
        <v>46296</v>
      </c>
      <c r="B164">
        <f t="shared" si="21"/>
        <v>14</v>
      </c>
      <c r="C164">
        <f t="shared" si="22"/>
        <v>13</v>
      </c>
      <c r="D164">
        <v>152</v>
      </c>
      <c r="E164" s="16">
        <f t="shared" si="23"/>
        <v>0</v>
      </c>
      <c r="F164" s="16">
        <f t="shared" si="24"/>
        <v>0</v>
      </c>
      <c r="G164" s="14">
        <f t="shared" si="25"/>
        <v>0</v>
      </c>
      <c r="H164" s="14">
        <f t="shared" si="27"/>
        <v>3.3527612686157227E-08</v>
      </c>
    </row>
    <row r="165" spans="1:8" ht="13.5">
      <c r="A165" s="19">
        <f t="shared" si="26"/>
        <v>46327</v>
      </c>
      <c r="B165">
        <f t="shared" si="21"/>
        <v>14</v>
      </c>
      <c r="C165">
        <f t="shared" si="22"/>
        <v>13</v>
      </c>
      <c r="D165">
        <v>153</v>
      </c>
      <c r="E165" s="16">
        <f t="shared" si="23"/>
        <v>0</v>
      </c>
      <c r="F165" s="16">
        <f t="shared" si="24"/>
        <v>0</v>
      </c>
      <c r="G165" s="14">
        <f t="shared" si="25"/>
        <v>0</v>
      </c>
      <c r="H165" s="14">
        <f t="shared" si="27"/>
        <v>3.3527612686157227E-08</v>
      </c>
    </row>
    <row r="166" spans="1:8" ht="13.5">
      <c r="A166" s="19">
        <f t="shared" si="26"/>
        <v>46357</v>
      </c>
      <c r="B166">
        <f t="shared" si="21"/>
        <v>14</v>
      </c>
      <c r="C166">
        <f t="shared" si="22"/>
        <v>13</v>
      </c>
      <c r="D166">
        <v>154</v>
      </c>
      <c r="E166" s="16">
        <f t="shared" si="23"/>
        <v>0</v>
      </c>
      <c r="F166" s="16">
        <f t="shared" si="24"/>
        <v>0</v>
      </c>
      <c r="G166" s="14">
        <f t="shared" si="25"/>
        <v>0</v>
      </c>
      <c r="H166" s="14">
        <f t="shared" si="27"/>
        <v>3.3527612686157227E-08</v>
      </c>
    </row>
    <row r="167" spans="1:8" ht="13.5">
      <c r="A167" s="19">
        <f t="shared" si="26"/>
        <v>46388</v>
      </c>
      <c r="B167">
        <f t="shared" si="21"/>
        <v>14</v>
      </c>
      <c r="C167">
        <f t="shared" si="22"/>
        <v>13</v>
      </c>
      <c r="D167">
        <v>155</v>
      </c>
      <c r="E167" s="16">
        <f t="shared" si="23"/>
        <v>0</v>
      </c>
      <c r="F167" s="16">
        <f t="shared" si="24"/>
        <v>0</v>
      </c>
      <c r="G167" s="14">
        <f t="shared" si="25"/>
        <v>0</v>
      </c>
      <c r="H167" s="14">
        <f t="shared" si="27"/>
        <v>3.3527612686157227E-08</v>
      </c>
    </row>
    <row r="168" spans="1:8" ht="13.5">
      <c r="A168" s="19">
        <f t="shared" si="26"/>
        <v>46419</v>
      </c>
      <c r="B168">
        <f t="shared" si="21"/>
        <v>14</v>
      </c>
      <c r="C168">
        <f t="shared" si="22"/>
        <v>13</v>
      </c>
      <c r="D168">
        <v>156</v>
      </c>
      <c r="E168" s="16">
        <f t="shared" si="23"/>
        <v>0</v>
      </c>
      <c r="F168" s="16">
        <f t="shared" si="24"/>
        <v>0</v>
      </c>
      <c r="G168" s="14">
        <f t="shared" si="25"/>
        <v>0</v>
      </c>
      <c r="H168" s="14">
        <f t="shared" si="27"/>
        <v>3.3527612686157227E-08</v>
      </c>
    </row>
    <row r="169" spans="1:8" ht="13.5">
      <c r="A169" s="19">
        <f t="shared" si="26"/>
        <v>46447</v>
      </c>
      <c r="B169">
        <f t="shared" si="21"/>
        <v>14</v>
      </c>
      <c r="C169">
        <f t="shared" si="22"/>
        <v>14</v>
      </c>
      <c r="D169">
        <v>157</v>
      </c>
      <c r="E169" s="16">
        <f t="shared" si="23"/>
        <v>0</v>
      </c>
      <c r="F169" s="16">
        <f t="shared" si="24"/>
        <v>0</v>
      </c>
      <c r="G169" s="14">
        <f t="shared" si="25"/>
        <v>0</v>
      </c>
      <c r="H169" s="14">
        <f t="shared" si="27"/>
        <v>3.3527612686157227E-08</v>
      </c>
    </row>
    <row r="170" spans="1:8" ht="13.5">
      <c r="A170" s="19">
        <f t="shared" si="26"/>
        <v>46478</v>
      </c>
      <c r="B170">
        <f t="shared" si="21"/>
        <v>14</v>
      </c>
      <c r="C170">
        <f t="shared" si="22"/>
        <v>14</v>
      </c>
      <c r="D170">
        <v>158</v>
      </c>
      <c r="E170" s="16">
        <f t="shared" si="23"/>
        <v>0</v>
      </c>
      <c r="F170" s="16">
        <f t="shared" si="24"/>
        <v>0</v>
      </c>
      <c r="G170" s="14">
        <f t="shared" si="25"/>
        <v>0</v>
      </c>
      <c r="H170" s="14">
        <f t="shared" si="27"/>
        <v>3.3527612686157227E-08</v>
      </c>
    </row>
    <row r="171" spans="1:8" ht="13.5">
      <c r="A171" s="19">
        <f t="shared" si="26"/>
        <v>46508</v>
      </c>
      <c r="B171">
        <f t="shared" si="21"/>
        <v>14</v>
      </c>
      <c r="C171">
        <f t="shared" si="22"/>
        <v>14</v>
      </c>
      <c r="D171">
        <v>159</v>
      </c>
      <c r="E171" s="16">
        <f t="shared" si="23"/>
        <v>0</v>
      </c>
      <c r="F171" s="16">
        <f t="shared" si="24"/>
        <v>0</v>
      </c>
      <c r="G171" s="14">
        <f t="shared" si="25"/>
        <v>0</v>
      </c>
      <c r="H171" s="14">
        <f t="shared" si="27"/>
        <v>3.3527612686157227E-08</v>
      </c>
    </row>
    <row r="172" spans="1:8" ht="13.5">
      <c r="A172" s="19">
        <f t="shared" si="26"/>
        <v>46539</v>
      </c>
      <c r="B172">
        <f t="shared" si="21"/>
        <v>14</v>
      </c>
      <c r="C172">
        <f t="shared" si="22"/>
        <v>14</v>
      </c>
      <c r="D172">
        <v>160</v>
      </c>
      <c r="E172" s="16">
        <f t="shared" si="23"/>
        <v>0</v>
      </c>
      <c r="F172" s="16">
        <f t="shared" si="24"/>
        <v>0</v>
      </c>
      <c r="G172" s="14">
        <f t="shared" si="25"/>
        <v>0</v>
      </c>
      <c r="H172" s="14">
        <f t="shared" si="27"/>
        <v>3.3527612686157227E-08</v>
      </c>
    </row>
    <row r="173" spans="1:8" ht="13.5">
      <c r="A173" s="19">
        <f t="shared" si="26"/>
        <v>46569</v>
      </c>
      <c r="B173">
        <f t="shared" si="21"/>
        <v>14</v>
      </c>
      <c r="C173">
        <f t="shared" si="22"/>
        <v>14</v>
      </c>
      <c r="D173">
        <v>161</v>
      </c>
      <c r="E173" s="16">
        <f t="shared" si="23"/>
        <v>0</v>
      </c>
      <c r="F173" s="16">
        <f t="shared" si="24"/>
        <v>0</v>
      </c>
      <c r="G173" s="14">
        <f t="shared" si="25"/>
        <v>0</v>
      </c>
      <c r="H173" s="14">
        <f t="shared" si="27"/>
        <v>3.3527612686157227E-08</v>
      </c>
    </row>
    <row r="174" spans="1:8" ht="13.5">
      <c r="A174" s="19">
        <f t="shared" si="26"/>
        <v>46600</v>
      </c>
      <c r="B174">
        <f t="shared" si="21"/>
        <v>14</v>
      </c>
      <c r="C174">
        <f t="shared" si="22"/>
        <v>14</v>
      </c>
      <c r="D174">
        <v>162</v>
      </c>
      <c r="E174" s="16">
        <f t="shared" si="23"/>
        <v>0</v>
      </c>
      <c r="F174" s="16">
        <f t="shared" si="24"/>
        <v>0</v>
      </c>
      <c r="G174" s="14">
        <f t="shared" si="25"/>
        <v>0</v>
      </c>
      <c r="H174" s="14">
        <f t="shared" si="27"/>
        <v>3.3527612686157227E-08</v>
      </c>
    </row>
    <row r="175" spans="1:8" ht="13.5">
      <c r="A175" s="19">
        <f t="shared" si="26"/>
        <v>46631</v>
      </c>
      <c r="B175">
        <f t="shared" si="21"/>
        <v>14</v>
      </c>
      <c r="C175">
        <f t="shared" si="22"/>
        <v>14</v>
      </c>
      <c r="D175">
        <v>163</v>
      </c>
      <c r="E175" s="16">
        <f t="shared" si="23"/>
        <v>0</v>
      </c>
      <c r="F175" s="16">
        <f t="shared" si="24"/>
        <v>0</v>
      </c>
      <c r="G175" s="14">
        <f t="shared" si="25"/>
        <v>0</v>
      </c>
      <c r="H175" s="14">
        <f t="shared" si="27"/>
        <v>3.3527612686157227E-08</v>
      </c>
    </row>
    <row r="176" spans="1:8" ht="13.5">
      <c r="A176" s="19">
        <f t="shared" si="26"/>
        <v>46661</v>
      </c>
      <c r="B176">
        <f t="shared" si="21"/>
        <v>15</v>
      </c>
      <c r="C176">
        <f t="shared" si="22"/>
        <v>14</v>
      </c>
      <c r="D176">
        <v>164</v>
      </c>
      <c r="E176" s="16">
        <f t="shared" si="23"/>
        <v>0</v>
      </c>
      <c r="F176" s="16">
        <f t="shared" si="24"/>
        <v>0</v>
      </c>
      <c r="G176" s="14">
        <f t="shared" si="25"/>
        <v>0</v>
      </c>
      <c r="H176" s="14">
        <f t="shared" si="27"/>
        <v>3.3527612686157227E-08</v>
      </c>
    </row>
    <row r="177" spans="1:8" ht="13.5">
      <c r="A177" s="19">
        <f t="shared" si="26"/>
        <v>46692</v>
      </c>
      <c r="B177">
        <f t="shared" si="21"/>
        <v>15</v>
      </c>
      <c r="C177">
        <f t="shared" si="22"/>
        <v>14</v>
      </c>
      <c r="D177">
        <v>165</v>
      </c>
      <c r="E177" s="16">
        <f t="shared" si="23"/>
        <v>0</v>
      </c>
      <c r="F177" s="16">
        <f t="shared" si="24"/>
        <v>0</v>
      </c>
      <c r="G177" s="14">
        <f t="shared" si="25"/>
        <v>0</v>
      </c>
      <c r="H177" s="14">
        <f t="shared" si="27"/>
        <v>3.3527612686157227E-08</v>
      </c>
    </row>
    <row r="178" spans="1:8" ht="13.5">
      <c r="A178" s="19">
        <f t="shared" si="26"/>
        <v>46722</v>
      </c>
      <c r="B178">
        <f t="shared" si="21"/>
        <v>15</v>
      </c>
      <c r="C178">
        <f t="shared" si="22"/>
        <v>14</v>
      </c>
      <c r="D178">
        <v>166</v>
      </c>
      <c r="E178" s="16">
        <f t="shared" si="23"/>
        <v>0</v>
      </c>
      <c r="F178" s="16">
        <f t="shared" si="24"/>
        <v>0</v>
      </c>
      <c r="G178" s="14">
        <f t="shared" si="25"/>
        <v>0</v>
      </c>
      <c r="H178" s="14">
        <f t="shared" si="27"/>
        <v>3.3527612686157227E-08</v>
      </c>
    </row>
    <row r="179" spans="1:8" ht="13.5">
      <c r="A179" s="19">
        <f t="shared" si="26"/>
        <v>46753</v>
      </c>
      <c r="B179">
        <f t="shared" si="21"/>
        <v>15</v>
      </c>
      <c r="C179">
        <f t="shared" si="22"/>
        <v>14</v>
      </c>
      <c r="D179">
        <v>167</v>
      </c>
      <c r="E179" s="16">
        <f t="shared" si="23"/>
        <v>0</v>
      </c>
      <c r="F179" s="16">
        <f t="shared" si="24"/>
        <v>0</v>
      </c>
      <c r="G179" s="14">
        <f t="shared" si="25"/>
        <v>0</v>
      </c>
      <c r="H179" s="14">
        <f t="shared" si="27"/>
        <v>3.3527612686157227E-08</v>
      </c>
    </row>
    <row r="180" spans="1:8" ht="13.5">
      <c r="A180" s="19">
        <f t="shared" si="26"/>
        <v>46784</v>
      </c>
      <c r="B180">
        <f t="shared" si="21"/>
        <v>15</v>
      </c>
      <c r="C180">
        <f t="shared" si="22"/>
        <v>14</v>
      </c>
      <c r="D180">
        <v>168</v>
      </c>
      <c r="E180" s="16">
        <f t="shared" si="23"/>
        <v>0</v>
      </c>
      <c r="F180" s="16">
        <f t="shared" si="24"/>
        <v>0</v>
      </c>
      <c r="G180" s="14">
        <f t="shared" si="25"/>
        <v>0</v>
      </c>
      <c r="H180" s="14">
        <f t="shared" si="27"/>
        <v>3.3527612686157227E-08</v>
      </c>
    </row>
    <row r="181" spans="1:8" ht="13.5">
      <c r="A181" s="19">
        <f t="shared" si="26"/>
        <v>46813</v>
      </c>
      <c r="B181">
        <f t="shared" si="21"/>
        <v>15</v>
      </c>
      <c r="C181">
        <f t="shared" si="22"/>
        <v>15</v>
      </c>
      <c r="D181">
        <v>169</v>
      </c>
      <c r="E181" s="16">
        <f t="shared" si="23"/>
        <v>0</v>
      </c>
      <c r="F181" s="16">
        <f t="shared" si="24"/>
        <v>0</v>
      </c>
      <c r="G181" s="14">
        <f t="shared" si="25"/>
        <v>0</v>
      </c>
      <c r="H181" s="14">
        <f t="shared" si="27"/>
        <v>3.3527612686157227E-08</v>
      </c>
    </row>
    <row r="182" spans="1:8" ht="13.5">
      <c r="A182" s="19">
        <f t="shared" si="26"/>
        <v>46844</v>
      </c>
      <c r="B182">
        <f t="shared" si="21"/>
        <v>15</v>
      </c>
      <c r="C182">
        <f t="shared" si="22"/>
        <v>15</v>
      </c>
      <c r="D182">
        <v>170</v>
      </c>
      <c r="E182" s="16">
        <f t="shared" si="23"/>
        <v>0</v>
      </c>
      <c r="F182" s="16">
        <f t="shared" si="24"/>
        <v>0</v>
      </c>
      <c r="G182" s="14">
        <f t="shared" si="25"/>
        <v>0</v>
      </c>
      <c r="H182" s="14">
        <f t="shared" si="27"/>
        <v>3.3527612686157227E-08</v>
      </c>
    </row>
    <row r="183" spans="1:8" ht="13.5">
      <c r="A183" s="19">
        <f t="shared" si="26"/>
        <v>46874</v>
      </c>
      <c r="B183">
        <f t="shared" si="21"/>
        <v>15</v>
      </c>
      <c r="C183">
        <f t="shared" si="22"/>
        <v>15</v>
      </c>
      <c r="D183">
        <v>171</v>
      </c>
      <c r="E183" s="16">
        <f t="shared" si="23"/>
        <v>0</v>
      </c>
      <c r="F183" s="16">
        <f t="shared" si="24"/>
        <v>0</v>
      </c>
      <c r="G183" s="14">
        <f t="shared" si="25"/>
        <v>0</v>
      </c>
      <c r="H183" s="14">
        <f t="shared" si="27"/>
        <v>3.3527612686157227E-08</v>
      </c>
    </row>
    <row r="184" spans="1:8" ht="13.5">
      <c r="A184" s="19">
        <f t="shared" si="26"/>
        <v>46905</v>
      </c>
      <c r="B184">
        <f t="shared" si="21"/>
        <v>15</v>
      </c>
      <c r="C184">
        <f t="shared" si="22"/>
        <v>15</v>
      </c>
      <c r="D184">
        <v>172</v>
      </c>
      <c r="E184" s="16">
        <f t="shared" si="23"/>
        <v>0</v>
      </c>
      <c r="F184" s="16">
        <f t="shared" si="24"/>
        <v>0</v>
      </c>
      <c r="G184" s="14">
        <f t="shared" si="25"/>
        <v>0</v>
      </c>
      <c r="H184" s="14">
        <f t="shared" si="27"/>
        <v>3.3527612686157227E-08</v>
      </c>
    </row>
    <row r="185" spans="1:8" ht="13.5">
      <c r="A185" s="19">
        <f t="shared" si="26"/>
        <v>46935</v>
      </c>
      <c r="B185">
        <f t="shared" si="21"/>
        <v>15</v>
      </c>
      <c r="C185">
        <f t="shared" si="22"/>
        <v>15</v>
      </c>
      <c r="D185">
        <v>173</v>
      </c>
      <c r="E185" s="16">
        <f t="shared" si="23"/>
        <v>0</v>
      </c>
      <c r="F185" s="16">
        <f t="shared" si="24"/>
        <v>0</v>
      </c>
      <c r="G185" s="14">
        <f t="shared" si="25"/>
        <v>0</v>
      </c>
      <c r="H185" s="14">
        <f t="shared" si="27"/>
        <v>3.3527612686157227E-08</v>
      </c>
    </row>
    <row r="186" spans="1:8" ht="13.5">
      <c r="A186" s="19">
        <f t="shared" si="26"/>
        <v>46966</v>
      </c>
      <c r="B186">
        <f t="shared" si="21"/>
        <v>15</v>
      </c>
      <c r="C186">
        <f t="shared" si="22"/>
        <v>15</v>
      </c>
      <c r="D186">
        <v>174</v>
      </c>
      <c r="E186" s="16">
        <f t="shared" si="23"/>
        <v>0</v>
      </c>
      <c r="F186" s="16">
        <f t="shared" si="24"/>
        <v>0</v>
      </c>
      <c r="G186" s="14">
        <f t="shared" si="25"/>
        <v>0</v>
      </c>
      <c r="H186" s="14">
        <f t="shared" si="27"/>
        <v>3.3527612686157227E-08</v>
      </c>
    </row>
    <row r="187" spans="1:8" ht="13.5">
      <c r="A187" s="19">
        <f t="shared" si="26"/>
        <v>46997</v>
      </c>
      <c r="B187">
        <f t="shared" si="21"/>
        <v>15</v>
      </c>
      <c r="C187">
        <f t="shared" si="22"/>
        <v>15</v>
      </c>
      <c r="D187">
        <v>175</v>
      </c>
      <c r="E187" s="16">
        <f t="shared" si="23"/>
        <v>0</v>
      </c>
      <c r="F187" s="16">
        <f t="shared" si="24"/>
        <v>0</v>
      </c>
      <c r="G187" s="14">
        <f t="shared" si="25"/>
        <v>0</v>
      </c>
      <c r="H187" s="14">
        <f t="shared" si="27"/>
        <v>3.3527612686157227E-08</v>
      </c>
    </row>
    <row r="188" spans="1:8" ht="13.5">
      <c r="A188" s="19">
        <f t="shared" si="26"/>
        <v>47027</v>
      </c>
      <c r="B188">
        <f t="shared" si="21"/>
        <v>16</v>
      </c>
      <c r="C188">
        <f t="shared" si="22"/>
        <v>15</v>
      </c>
      <c r="D188">
        <v>176</v>
      </c>
      <c r="E188" s="16">
        <f t="shared" si="23"/>
        <v>0</v>
      </c>
      <c r="F188" s="16">
        <f t="shared" si="24"/>
        <v>0</v>
      </c>
      <c r="G188" s="14">
        <f t="shared" si="25"/>
        <v>0</v>
      </c>
      <c r="H188" s="14">
        <f t="shared" si="27"/>
        <v>3.3527612686157227E-08</v>
      </c>
    </row>
    <row r="189" spans="1:8" ht="13.5">
      <c r="A189" s="19">
        <f t="shared" si="26"/>
        <v>47058</v>
      </c>
      <c r="B189">
        <f t="shared" si="21"/>
        <v>16</v>
      </c>
      <c r="C189">
        <f t="shared" si="22"/>
        <v>15</v>
      </c>
      <c r="D189">
        <v>177</v>
      </c>
      <c r="E189" s="16">
        <f t="shared" si="23"/>
        <v>0</v>
      </c>
      <c r="F189" s="16">
        <f t="shared" si="24"/>
        <v>0</v>
      </c>
      <c r="G189" s="14">
        <f t="shared" si="25"/>
        <v>0</v>
      </c>
      <c r="H189" s="14">
        <f t="shared" si="27"/>
        <v>3.3527612686157227E-08</v>
      </c>
    </row>
    <row r="190" spans="1:8" ht="13.5">
      <c r="A190" s="19">
        <f t="shared" si="26"/>
        <v>47088</v>
      </c>
      <c r="B190">
        <f t="shared" si="21"/>
        <v>16</v>
      </c>
      <c r="C190">
        <f t="shared" si="22"/>
        <v>15</v>
      </c>
      <c r="D190">
        <v>178</v>
      </c>
      <c r="E190" s="16">
        <f t="shared" si="23"/>
        <v>0</v>
      </c>
      <c r="F190" s="16">
        <f t="shared" si="24"/>
        <v>0</v>
      </c>
      <c r="G190" s="14">
        <f t="shared" si="25"/>
        <v>0</v>
      </c>
      <c r="H190" s="14">
        <f t="shared" si="27"/>
        <v>3.3527612686157227E-08</v>
      </c>
    </row>
    <row r="191" spans="1:8" ht="13.5">
      <c r="A191" s="19">
        <f t="shared" si="26"/>
        <v>47119</v>
      </c>
      <c r="B191">
        <f t="shared" si="21"/>
        <v>16</v>
      </c>
      <c r="C191">
        <f t="shared" si="22"/>
        <v>15</v>
      </c>
      <c r="D191">
        <v>179</v>
      </c>
      <c r="E191" s="16">
        <f t="shared" si="23"/>
        <v>0</v>
      </c>
      <c r="F191" s="16">
        <f t="shared" si="24"/>
        <v>0</v>
      </c>
      <c r="G191" s="14">
        <f t="shared" si="25"/>
        <v>0</v>
      </c>
      <c r="H191" s="14">
        <f t="shared" si="27"/>
        <v>3.3527612686157227E-08</v>
      </c>
    </row>
    <row r="192" spans="1:8" ht="13.5">
      <c r="A192" s="19">
        <f t="shared" si="26"/>
        <v>47150</v>
      </c>
      <c r="B192">
        <f t="shared" si="21"/>
        <v>16</v>
      </c>
      <c r="C192">
        <f t="shared" si="22"/>
        <v>15</v>
      </c>
      <c r="D192">
        <v>180</v>
      </c>
      <c r="E192" s="16">
        <f t="shared" si="23"/>
        <v>0</v>
      </c>
      <c r="F192" s="16">
        <f t="shared" si="24"/>
        <v>0</v>
      </c>
      <c r="G192" s="14">
        <f t="shared" si="25"/>
        <v>0</v>
      </c>
      <c r="H192" s="14">
        <f t="shared" si="27"/>
        <v>3.3527612686157227E-08</v>
      </c>
    </row>
    <row r="193" spans="1:8" ht="13.5">
      <c r="A193" s="19">
        <f t="shared" si="26"/>
        <v>47178</v>
      </c>
      <c r="B193">
        <f t="shared" si="21"/>
        <v>16</v>
      </c>
      <c r="C193">
        <f t="shared" si="22"/>
        <v>16</v>
      </c>
      <c r="D193">
        <v>181</v>
      </c>
      <c r="E193" s="16">
        <f t="shared" si="23"/>
        <v>0</v>
      </c>
      <c r="F193" s="16">
        <f t="shared" si="24"/>
        <v>0</v>
      </c>
      <c r="G193" s="14">
        <f t="shared" si="25"/>
        <v>0</v>
      </c>
      <c r="H193" s="14">
        <f t="shared" si="27"/>
        <v>3.3527612686157227E-08</v>
      </c>
    </row>
    <row r="194" spans="1:8" ht="13.5">
      <c r="A194" s="19">
        <f t="shared" si="26"/>
        <v>47209</v>
      </c>
      <c r="B194">
        <f t="shared" si="21"/>
        <v>16</v>
      </c>
      <c r="C194">
        <f t="shared" si="22"/>
        <v>16</v>
      </c>
      <c r="D194">
        <v>182</v>
      </c>
      <c r="E194" s="16">
        <f t="shared" si="23"/>
        <v>0</v>
      </c>
      <c r="F194" s="16">
        <f t="shared" si="24"/>
        <v>0</v>
      </c>
      <c r="G194" s="14">
        <f t="shared" si="25"/>
        <v>0</v>
      </c>
      <c r="H194" s="14">
        <f t="shared" si="27"/>
        <v>3.3527612686157227E-08</v>
      </c>
    </row>
    <row r="195" spans="1:8" ht="13.5">
      <c r="A195" s="19">
        <f t="shared" si="26"/>
        <v>47239</v>
      </c>
      <c r="B195">
        <f t="shared" si="21"/>
        <v>16</v>
      </c>
      <c r="C195">
        <f t="shared" si="22"/>
        <v>16</v>
      </c>
      <c r="D195">
        <v>183</v>
      </c>
      <c r="E195" s="16">
        <f t="shared" si="23"/>
        <v>0</v>
      </c>
      <c r="F195" s="16">
        <f t="shared" si="24"/>
        <v>0</v>
      </c>
      <c r="G195" s="14">
        <f t="shared" si="25"/>
        <v>0</v>
      </c>
      <c r="H195" s="14">
        <f t="shared" si="27"/>
        <v>3.3527612686157227E-08</v>
      </c>
    </row>
    <row r="196" spans="1:8" ht="13.5">
      <c r="A196" s="19">
        <f t="shared" si="26"/>
        <v>47270</v>
      </c>
      <c r="B196">
        <f t="shared" si="21"/>
        <v>16</v>
      </c>
      <c r="C196">
        <f t="shared" si="22"/>
        <v>16</v>
      </c>
      <c r="D196">
        <v>184</v>
      </c>
      <c r="E196" s="16">
        <f t="shared" si="23"/>
        <v>0</v>
      </c>
      <c r="F196" s="16">
        <f t="shared" si="24"/>
        <v>0</v>
      </c>
      <c r="G196" s="14">
        <f t="shared" si="25"/>
        <v>0</v>
      </c>
      <c r="H196" s="14">
        <f t="shared" si="27"/>
        <v>3.3527612686157227E-08</v>
      </c>
    </row>
    <row r="197" spans="1:8" ht="13.5">
      <c r="A197" s="19">
        <f t="shared" si="26"/>
        <v>47300</v>
      </c>
      <c r="B197">
        <f t="shared" si="21"/>
        <v>16</v>
      </c>
      <c r="C197">
        <f t="shared" si="22"/>
        <v>16</v>
      </c>
      <c r="D197">
        <v>185</v>
      </c>
      <c r="E197" s="16">
        <f t="shared" si="23"/>
        <v>0</v>
      </c>
      <c r="F197" s="16">
        <f t="shared" si="24"/>
        <v>0</v>
      </c>
      <c r="G197" s="14">
        <f t="shared" si="25"/>
        <v>0</v>
      </c>
      <c r="H197" s="14">
        <f t="shared" si="27"/>
        <v>3.3527612686157227E-08</v>
      </c>
    </row>
    <row r="198" spans="1:8" ht="13.5">
      <c r="A198" s="19">
        <f t="shared" si="26"/>
        <v>47331</v>
      </c>
      <c r="B198">
        <f t="shared" si="21"/>
        <v>16</v>
      </c>
      <c r="C198">
        <f t="shared" si="22"/>
        <v>16</v>
      </c>
      <c r="D198">
        <v>186</v>
      </c>
      <c r="E198" s="16">
        <f t="shared" si="23"/>
        <v>0</v>
      </c>
      <c r="F198" s="16">
        <f t="shared" si="24"/>
        <v>0</v>
      </c>
      <c r="G198" s="14">
        <f t="shared" si="25"/>
        <v>0</v>
      </c>
      <c r="H198" s="14">
        <f t="shared" si="27"/>
        <v>3.3527612686157227E-08</v>
      </c>
    </row>
    <row r="199" spans="1:8" ht="13.5">
      <c r="A199" s="19">
        <f t="shared" si="26"/>
        <v>47362</v>
      </c>
      <c r="B199">
        <f t="shared" si="21"/>
        <v>16</v>
      </c>
      <c r="C199">
        <f t="shared" si="22"/>
        <v>16</v>
      </c>
      <c r="D199">
        <v>187</v>
      </c>
      <c r="E199" s="16">
        <f t="shared" si="23"/>
        <v>0</v>
      </c>
      <c r="F199" s="16">
        <f t="shared" si="24"/>
        <v>0</v>
      </c>
      <c r="G199" s="14">
        <f t="shared" si="25"/>
        <v>0</v>
      </c>
      <c r="H199" s="14">
        <f t="shared" si="27"/>
        <v>3.3527612686157227E-08</v>
      </c>
    </row>
    <row r="200" spans="1:8" ht="13.5">
      <c r="A200" s="19">
        <f t="shared" si="26"/>
        <v>47392</v>
      </c>
      <c r="B200">
        <f t="shared" si="21"/>
        <v>17</v>
      </c>
      <c r="C200">
        <f t="shared" si="22"/>
        <v>16</v>
      </c>
      <c r="D200">
        <v>188</v>
      </c>
      <c r="E200" s="16">
        <f t="shared" si="23"/>
        <v>0</v>
      </c>
      <c r="F200" s="16">
        <f t="shared" si="24"/>
        <v>0</v>
      </c>
      <c r="G200" s="14">
        <f t="shared" si="25"/>
        <v>0</v>
      </c>
      <c r="H200" s="14">
        <f t="shared" si="27"/>
        <v>3.3527612686157227E-08</v>
      </c>
    </row>
    <row r="201" spans="1:8" ht="13.5">
      <c r="A201" s="19">
        <f t="shared" si="26"/>
        <v>47423</v>
      </c>
      <c r="B201">
        <f t="shared" si="21"/>
        <v>17</v>
      </c>
      <c r="C201">
        <f t="shared" si="22"/>
        <v>16</v>
      </c>
      <c r="D201">
        <v>189</v>
      </c>
      <c r="E201" s="16">
        <f t="shared" si="23"/>
        <v>0</v>
      </c>
      <c r="F201" s="16">
        <f t="shared" si="24"/>
        <v>0</v>
      </c>
      <c r="G201" s="14">
        <f t="shared" si="25"/>
        <v>0</v>
      </c>
      <c r="H201" s="14">
        <f t="shared" si="27"/>
        <v>3.3527612686157227E-08</v>
      </c>
    </row>
    <row r="202" spans="1:8" ht="13.5">
      <c r="A202" s="19">
        <f t="shared" si="26"/>
        <v>47453</v>
      </c>
      <c r="B202">
        <f t="shared" si="21"/>
        <v>17</v>
      </c>
      <c r="C202">
        <f t="shared" si="22"/>
        <v>16</v>
      </c>
      <c r="D202">
        <v>190</v>
      </c>
      <c r="E202" s="16">
        <f t="shared" si="23"/>
        <v>0</v>
      </c>
      <c r="F202" s="16">
        <f t="shared" si="24"/>
        <v>0</v>
      </c>
      <c r="G202" s="14">
        <f t="shared" si="25"/>
        <v>0</v>
      </c>
      <c r="H202" s="14">
        <f t="shared" si="27"/>
        <v>3.3527612686157227E-08</v>
      </c>
    </row>
    <row r="203" spans="1:8" ht="13.5">
      <c r="A203" s="19">
        <f t="shared" si="26"/>
        <v>47484</v>
      </c>
      <c r="B203">
        <f t="shared" si="21"/>
        <v>17</v>
      </c>
      <c r="C203">
        <f t="shared" si="22"/>
        <v>16</v>
      </c>
      <c r="D203">
        <v>191</v>
      </c>
      <c r="E203" s="16">
        <f t="shared" si="23"/>
        <v>0</v>
      </c>
      <c r="F203" s="16">
        <f t="shared" si="24"/>
        <v>0</v>
      </c>
      <c r="G203" s="14">
        <f t="shared" si="25"/>
        <v>0</v>
      </c>
      <c r="H203" s="14">
        <f t="shared" si="27"/>
        <v>3.3527612686157227E-08</v>
      </c>
    </row>
    <row r="204" spans="1:8" ht="13.5">
      <c r="A204" s="19">
        <f t="shared" si="26"/>
        <v>47515</v>
      </c>
      <c r="B204">
        <f t="shared" si="21"/>
        <v>17</v>
      </c>
      <c r="C204">
        <f t="shared" si="22"/>
        <v>16</v>
      </c>
      <c r="D204">
        <v>192</v>
      </c>
      <c r="E204" s="16">
        <f t="shared" si="23"/>
        <v>0</v>
      </c>
      <c r="F204" s="16">
        <f t="shared" si="24"/>
        <v>0</v>
      </c>
      <c r="G204" s="14">
        <f t="shared" si="25"/>
        <v>0</v>
      </c>
      <c r="H204" s="14">
        <f t="shared" si="27"/>
        <v>3.3527612686157227E-08</v>
      </c>
    </row>
    <row r="205" spans="1:8" ht="13.5">
      <c r="A205" s="19">
        <f t="shared" si="26"/>
        <v>47543</v>
      </c>
      <c r="B205">
        <f aca="true" t="shared" si="28" ref="B205:B268">INT((D205+12-$F$10-1)/12)+1</f>
        <v>17</v>
      </c>
      <c r="C205">
        <f aca="true" t="shared" si="29" ref="C205:C268">INT((D205-1)/12)+1</f>
        <v>17</v>
      </c>
      <c r="D205">
        <v>193</v>
      </c>
      <c r="E205" s="16">
        <f aca="true" t="shared" si="30" ref="E205:E268">F205+G205</f>
        <v>0</v>
      </c>
      <c r="F205" s="16">
        <f aca="true" t="shared" si="31" ref="F205:F268">IF(D205&gt;$F$6*12,0,-PPMT($F$7/12,D205,$F$6*12,$F$4))</f>
        <v>0</v>
      </c>
      <c r="G205" s="14">
        <f aca="true" t="shared" si="32" ref="G205:G268">IF(D205&gt;$F$6*12,0,-IPMT($F$7/12,D205,$F$6*12,$F$4))</f>
        <v>0</v>
      </c>
      <c r="H205" s="14">
        <f t="shared" si="27"/>
        <v>3.3527612686157227E-08</v>
      </c>
    </row>
    <row r="206" spans="1:8" ht="13.5">
      <c r="A206" s="19">
        <f aca="true" t="shared" si="33" ref="A206:A269">DATE(YEAR(A205),MONTH(A205)+1,1)</f>
        <v>47574</v>
      </c>
      <c r="B206">
        <f t="shared" si="28"/>
        <v>17</v>
      </c>
      <c r="C206">
        <f t="shared" si="29"/>
        <v>17</v>
      </c>
      <c r="D206">
        <v>194</v>
      </c>
      <c r="E206" s="16">
        <f t="shared" si="30"/>
        <v>0</v>
      </c>
      <c r="F206" s="16">
        <f t="shared" si="31"/>
        <v>0</v>
      </c>
      <c r="G206" s="14">
        <f t="shared" si="32"/>
        <v>0</v>
      </c>
      <c r="H206" s="14">
        <f aca="true" t="shared" si="34" ref="H206:H269">H205-F206</f>
        <v>3.3527612686157227E-08</v>
      </c>
    </row>
    <row r="207" spans="1:8" ht="13.5">
      <c r="A207" s="19">
        <f t="shared" si="33"/>
        <v>47604</v>
      </c>
      <c r="B207">
        <f t="shared" si="28"/>
        <v>17</v>
      </c>
      <c r="C207">
        <f t="shared" si="29"/>
        <v>17</v>
      </c>
      <c r="D207">
        <v>195</v>
      </c>
      <c r="E207" s="16">
        <f t="shared" si="30"/>
        <v>0</v>
      </c>
      <c r="F207" s="16">
        <f t="shared" si="31"/>
        <v>0</v>
      </c>
      <c r="G207" s="14">
        <f t="shared" si="32"/>
        <v>0</v>
      </c>
      <c r="H207" s="14">
        <f t="shared" si="34"/>
        <v>3.3527612686157227E-08</v>
      </c>
    </row>
    <row r="208" spans="1:8" ht="13.5">
      <c r="A208" s="19">
        <f t="shared" si="33"/>
        <v>47635</v>
      </c>
      <c r="B208">
        <f t="shared" si="28"/>
        <v>17</v>
      </c>
      <c r="C208">
        <f t="shared" si="29"/>
        <v>17</v>
      </c>
      <c r="D208">
        <v>196</v>
      </c>
      <c r="E208" s="16">
        <f t="shared" si="30"/>
        <v>0</v>
      </c>
      <c r="F208" s="16">
        <f t="shared" si="31"/>
        <v>0</v>
      </c>
      <c r="G208" s="14">
        <f t="shared" si="32"/>
        <v>0</v>
      </c>
      <c r="H208" s="14">
        <f t="shared" si="34"/>
        <v>3.3527612686157227E-08</v>
      </c>
    </row>
    <row r="209" spans="1:8" ht="13.5">
      <c r="A209" s="19">
        <f t="shared" si="33"/>
        <v>47665</v>
      </c>
      <c r="B209">
        <f t="shared" si="28"/>
        <v>17</v>
      </c>
      <c r="C209">
        <f t="shared" si="29"/>
        <v>17</v>
      </c>
      <c r="D209">
        <v>197</v>
      </c>
      <c r="E209" s="16">
        <f t="shared" si="30"/>
        <v>0</v>
      </c>
      <c r="F209" s="16">
        <f t="shared" si="31"/>
        <v>0</v>
      </c>
      <c r="G209" s="14">
        <f t="shared" si="32"/>
        <v>0</v>
      </c>
      <c r="H209" s="14">
        <f t="shared" si="34"/>
        <v>3.3527612686157227E-08</v>
      </c>
    </row>
    <row r="210" spans="1:8" ht="13.5">
      <c r="A210" s="19">
        <f t="shared" si="33"/>
        <v>47696</v>
      </c>
      <c r="B210">
        <f t="shared" si="28"/>
        <v>17</v>
      </c>
      <c r="C210">
        <f t="shared" si="29"/>
        <v>17</v>
      </c>
      <c r="D210">
        <v>198</v>
      </c>
      <c r="E210" s="16">
        <f t="shared" si="30"/>
        <v>0</v>
      </c>
      <c r="F210" s="16">
        <f t="shared" si="31"/>
        <v>0</v>
      </c>
      <c r="G210" s="14">
        <f t="shared" si="32"/>
        <v>0</v>
      </c>
      <c r="H210" s="14">
        <f t="shared" si="34"/>
        <v>3.3527612686157227E-08</v>
      </c>
    </row>
    <row r="211" spans="1:8" ht="13.5">
      <c r="A211" s="19">
        <f t="shared" si="33"/>
        <v>47727</v>
      </c>
      <c r="B211">
        <f t="shared" si="28"/>
        <v>17</v>
      </c>
      <c r="C211">
        <f t="shared" si="29"/>
        <v>17</v>
      </c>
      <c r="D211">
        <v>199</v>
      </c>
      <c r="E211" s="16">
        <f t="shared" si="30"/>
        <v>0</v>
      </c>
      <c r="F211" s="16">
        <f t="shared" si="31"/>
        <v>0</v>
      </c>
      <c r="G211" s="14">
        <f t="shared" si="32"/>
        <v>0</v>
      </c>
      <c r="H211" s="14">
        <f t="shared" si="34"/>
        <v>3.3527612686157227E-08</v>
      </c>
    </row>
    <row r="212" spans="1:8" ht="13.5">
      <c r="A212" s="19">
        <f t="shared" si="33"/>
        <v>47757</v>
      </c>
      <c r="B212">
        <f t="shared" si="28"/>
        <v>18</v>
      </c>
      <c r="C212">
        <f t="shared" si="29"/>
        <v>17</v>
      </c>
      <c r="D212">
        <v>200</v>
      </c>
      <c r="E212" s="16">
        <f t="shared" si="30"/>
        <v>0</v>
      </c>
      <c r="F212" s="16">
        <f t="shared" si="31"/>
        <v>0</v>
      </c>
      <c r="G212" s="14">
        <f t="shared" si="32"/>
        <v>0</v>
      </c>
      <c r="H212" s="14">
        <f t="shared" si="34"/>
        <v>3.3527612686157227E-08</v>
      </c>
    </row>
    <row r="213" spans="1:8" ht="13.5">
      <c r="A213" s="19">
        <f t="shared" si="33"/>
        <v>47788</v>
      </c>
      <c r="B213">
        <f t="shared" si="28"/>
        <v>18</v>
      </c>
      <c r="C213">
        <f t="shared" si="29"/>
        <v>17</v>
      </c>
      <c r="D213">
        <v>201</v>
      </c>
      <c r="E213" s="16">
        <f t="shared" si="30"/>
        <v>0</v>
      </c>
      <c r="F213" s="16">
        <f t="shared" si="31"/>
        <v>0</v>
      </c>
      <c r="G213" s="14">
        <f t="shared" si="32"/>
        <v>0</v>
      </c>
      <c r="H213" s="14">
        <f t="shared" si="34"/>
        <v>3.3527612686157227E-08</v>
      </c>
    </row>
    <row r="214" spans="1:8" ht="13.5">
      <c r="A214" s="19">
        <f t="shared" si="33"/>
        <v>47818</v>
      </c>
      <c r="B214">
        <f t="shared" si="28"/>
        <v>18</v>
      </c>
      <c r="C214">
        <f t="shared" si="29"/>
        <v>17</v>
      </c>
      <c r="D214">
        <v>202</v>
      </c>
      <c r="E214" s="16">
        <f t="shared" si="30"/>
        <v>0</v>
      </c>
      <c r="F214" s="16">
        <f t="shared" si="31"/>
        <v>0</v>
      </c>
      <c r="G214" s="14">
        <f t="shared" si="32"/>
        <v>0</v>
      </c>
      <c r="H214" s="14">
        <f t="shared" si="34"/>
        <v>3.3527612686157227E-08</v>
      </c>
    </row>
    <row r="215" spans="1:8" ht="13.5">
      <c r="A215" s="19">
        <f t="shared" si="33"/>
        <v>47849</v>
      </c>
      <c r="B215">
        <f t="shared" si="28"/>
        <v>18</v>
      </c>
      <c r="C215">
        <f t="shared" si="29"/>
        <v>17</v>
      </c>
      <c r="D215">
        <v>203</v>
      </c>
      <c r="E215" s="16">
        <f t="shared" si="30"/>
        <v>0</v>
      </c>
      <c r="F215" s="16">
        <f t="shared" si="31"/>
        <v>0</v>
      </c>
      <c r="G215" s="14">
        <f t="shared" si="32"/>
        <v>0</v>
      </c>
      <c r="H215" s="14">
        <f t="shared" si="34"/>
        <v>3.3527612686157227E-08</v>
      </c>
    </row>
    <row r="216" spans="1:8" ht="13.5">
      <c r="A216" s="19">
        <f t="shared" si="33"/>
        <v>47880</v>
      </c>
      <c r="B216">
        <f t="shared" si="28"/>
        <v>18</v>
      </c>
      <c r="C216">
        <f t="shared" si="29"/>
        <v>17</v>
      </c>
      <c r="D216">
        <v>204</v>
      </c>
      <c r="E216" s="16">
        <f t="shared" si="30"/>
        <v>0</v>
      </c>
      <c r="F216" s="16">
        <f t="shared" si="31"/>
        <v>0</v>
      </c>
      <c r="G216" s="14">
        <f t="shared" si="32"/>
        <v>0</v>
      </c>
      <c r="H216" s="14">
        <f t="shared" si="34"/>
        <v>3.3527612686157227E-08</v>
      </c>
    </row>
    <row r="217" spans="1:8" ht="13.5">
      <c r="A217" s="19">
        <f t="shared" si="33"/>
        <v>47908</v>
      </c>
      <c r="B217">
        <f t="shared" si="28"/>
        <v>18</v>
      </c>
      <c r="C217">
        <f t="shared" si="29"/>
        <v>18</v>
      </c>
      <c r="D217">
        <v>205</v>
      </c>
      <c r="E217" s="16">
        <f t="shared" si="30"/>
        <v>0</v>
      </c>
      <c r="F217" s="16">
        <f t="shared" si="31"/>
        <v>0</v>
      </c>
      <c r="G217" s="14">
        <f t="shared" si="32"/>
        <v>0</v>
      </c>
      <c r="H217" s="14">
        <f t="shared" si="34"/>
        <v>3.3527612686157227E-08</v>
      </c>
    </row>
    <row r="218" spans="1:8" ht="13.5">
      <c r="A218" s="19">
        <f t="shared" si="33"/>
        <v>47939</v>
      </c>
      <c r="B218">
        <f t="shared" si="28"/>
        <v>18</v>
      </c>
      <c r="C218">
        <f t="shared" si="29"/>
        <v>18</v>
      </c>
      <c r="D218">
        <v>206</v>
      </c>
      <c r="E218" s="16">
        <f t="shared" si="30"/>
        <v>0</v>
      </c>
      <c r="F218" s="16">
        <f t="shared" si="31"/>
        <v>0</v>
      </c>
      <c r="G218" s="14">
        <f t="shared" si="32"/>
        <v>0</v>
      </c>
      <c r="H218" s="14">
        <f t="shared" si="34"/>
        <v>3.3527612686157227E-08</v>
      </c>
    </row>
    <row r="219" spans="1:8" ht="13.5">
      <c r="A219" s="19">
        <f t="shared" si="33"/>
        <v>47969</v>
      </c>
      <c r="B219">
        <f t="shared" si="28"/>
        <v>18</v>
      </c>
      <c r="C219">
        <f t="shared" si="29"/>
        <v>18</v>
      </c>
      <c r="D219">
        <v>207</v>
      </c>
      <c r="E219" s="16">
        <f t="shared" si="30"/>
        <v>0</v>
      </c>
      <c r="F219" s="16">
        <f t="shared" si="31"/>
        <v>0</v>
      </c>
      <c r="G219" s="14">
        <f t="shared" si="32"/>
        <v>0</v>
      </c>
      <c r="H219" s="14">
        <f t="shared" si="34"/>
        <v>3.3527612686157227E-08</v>
      </c>
    </row>
    <row r="220" spans="1:8" ht="13.5">
      <c r="A220" s="19">
        <f t="shared" si="33"/>
        <v>48000</v>
      </c>
      <c r="B220">
        <f t="shared" si="28"/>
        <v>18</v>
      </c>
      <c r="C220">
        <f t="shared" si="29"/>
        <v>18</v>
      </c>
      <c r="D220">
        <v>208</v>
      </c>
      <c r="E220" s="16">
        <f t="shared" si="30"/>
        <v>0</v>
      </c>
      <c r="F220" s="16">
        <f t="shared" si="31"/>
        <v>0</v>
      </c>
      <c r="G220" s="14">
        <f t="shared" si="32"/>
        <v>0</v>
      </c>
      <c r="H220" s="14">
        <f t="shared" si="34"/>
        <v>3.3527612686157227E-08</v>
      </c>
    </row>
    <row r="221" spans="1:8" ht="13.5">
      <c r="A221" s="19">
        <f t="shared" si="33"/>
        <v>48030</v>
      </c>
      <c r="B221">
        <f t="shared" si="28"/>
        <v>18</v>
      </c>
      <c r="C221">
        <f t="shared" si="29"/>
        <v>18</v>
      </c>
      <c r="D221">
        <v>209</v>
      </c>
      <c r="E221" s="16">
        <f t="shared" si="30"/>
        <v>0</v>
      </c>
      <c r="F221" s="16">
        <f t="shared" si="31"/>
        <v>0</v>
      </c>
      <c r="G221" s="14">
        <f t="shared" si="32"/>
        <v>0</v>
      </c>
      <c r="H221" s="14">
        <f t="shared" si="34"/>
        <v>3.3527612686157227E-08</v>
      </c>
    </row>
    <row r="222" spans="1:8" ht="13.5">
      <c r="A222" s="19">
        <f t="shared" si="33"/>
        <v>48061</v>
      </c>
      <c r="B222">
        <f t="shared" si="28"/>
        <v>18</v>
      </c>
      <c r="C222">
        <f t="shared" si="29"/>
        <v>18</v>
      </c>
      <c r="D222">
        <v>210</v>
      </c>
      <c r="E222" s="16">
        <f t="shared" si="30"/>
        <v>0</v>
      </c>
      <c r="F222" s="16">
        <f t="shared" si="31"/>
        <v>0</v>
      </c>
      <c r="G222" s="14">
        <f t="shared" si="32"/>
        <v>0</v>
      </c>
      <c r="H222" s="14">
        <f t="shared" si="34"/>
        <v>3.3527612686157227E-08</v>
      </c>
    </row>
    <row r="223" spans="1:8" ht="13.5">
      <c r="A223" s="19">
        <f t="shared" si="33"/>
        <v>48092</v>
      </c>
      <c r="B223">
        <f t="shared" si="28"/>
        <v>18</v>
      </c>
      <c r="C223">
        <f t="shared" si="29"/>
        <v>18</v>
      </c>
      <c r="D223">
        <v>211</v>
      </c>
      <c r="E223" s="16">
        <f t="shared" si="30"/>
        <v>0</v>
      </c>
      <c r="F223" s="16">
        <f t="shared" si="31"/>
        <v>0</v>
      </c>
      <c r="G223" s="14">
        <f t="shared" si="32"/>
        <v>0</v>
      </c>
      <c r="H223" s="14">
        <f t="shared" si="34"/>
        <v>3.3527612686157227E-08</v>
      </c>
    </row>
    <row r="224" spans="1:8" ht="13.5">
      <c r="A224" s="19">
        <f t="shared" si="33"/>
        <v>48122</v>
      </c>
      <c r="B224">
        <f t="shared" si="28"/>
        <v>19</v>
      </c>
      <c r="C224">
        <f t="shared" si="29"/>
        <v>18</v>
      </c>
      <c r="D224">
        <v>212</v>
      </c>
      <c r="E224" s="16">
        <f t="shared" si="30"/>
        <v>0</v>
      </c>
      <c r="F224" s="16">
        <f t="shared" si="31"/>
        <v>0</v>
      </c>
      <c r="G224" s="14">
        <f t="shared" si="32"/>
        <v>0</v>
      </c>
      <c r="H224" s="14">
        <f t="shared" si="34"/>
        <v>3.3527612686157227E-08</v>
      </c>
    </row>
    <row r="225" spans="1:8" ht="13.5">
      <c r="A225" s="19">
        <f t="shared" si="33"/>
        <v>48153</v>
      </c>
      <c r="B225">
        <f t="shared" si="28"/>
        <v>19</v>
      </c>
      <c r="C225">
        <f t="shared" si="29"/>
        <v>18</v>
      </c>
      <c r="D225">
        <v>213</v>
      </c>
      <c r="E225" s="16">
        <f t="shared" si="30"/>
        <v>0</v>
      </c>
      <c r="F225" s="16">
        <f t="shared" si="31"/>
        <v>0</v>
      </c>
      <c r="G225" s="14">
        <f t="shared" si="32"/>
        <v>0</v>
      </c>
      <c r="H225" s="14">
        <f t="shared" si="34"/>
        <v>3.3527612686157227E-08</v>
      </c>
    </row>
    <row r="226" spans="1:8" ht="13.5">
      <c r="A226" s="19">
        <f t="shared" si="33"/>
        <v>48183</v>
      </c>
      <c r="B226">
        <f t="shared" si="28"/>
        <v>19</v>
      </c>
      <c r="C226">
        <f t="shared" si="29"/>
        <v>18</v>
      </c>
      <c r="D226">
        <v>214</v>
      </c>
      <c r="E226" s="16">
        <f t="shared" si="30"/>
        <v>0</v>
      </c>
      <c r="F226" s="16">
        <f t="shared" si="31"/>
        <v>0</v>
      </c>
      <c r="G226" s="14">
        <f t="shared" si="32"/>
        <v>0</v>
      </c>
      <c r="H226" s="14">
        <f t="shared" si="34"/>
        <v>3.3527612686157227E-08</v>
      </c>
    </row>
    <row r="227" spans="1:8" ht="13.5">
      <c r="A227" s="19">
        <f t="shared" si="33"/>
        <v>48214</v>
      </c>
      <c r="B227">
        <f t="shared" si="28"/>
        <v>19</v>
      </c>
      <c r="C227">
        <f t="shared" si="29"/>
        <v>18</v>
      </c>
      <c r="D227">
        <v>215</v>
      </c>
      <c r="E227" s="16">
        <f t="shared" si="30"/>
        <v>0</v>
      </c>
      <c r="F227" s="16">
        <f t="shared" si="31"/>
        <v>0</v>
      </c>
      <c r="G227" s="14">
        <f t="shared" si="32"/>
        <v>0</v>
      </c>
      <c r="H227" s="14">
        <f t="shared" si="34"/>
        <v>3.3527612686157227E-08</v>
      </c>
    </row>
    <row r="228" spans="1:8" ht="13.5">
      <c r="A228" s="19">
        <f t="shared" si="33"/>
        <v>48245</v>
      </c>
      <c r="B228">
        <f t="shared" si="28"/>
        <v>19</v>
      </c>
      <c r="C228">
        <f t="shared" si="29"/>
        <v>18</v>
      </c>
      <c r="D228">
        <v>216</v>
      </c>
      <c r="E228" s="16">
        <f t="shared" si="30"/>
        <v>0</v>
      </c>
      <c r="F228" s="16">
        <f t="shared" si="31"/>
        <v>0</v>
      </c>
      <c r="G228" s="14">
        <f t="shared" si="32"/>
        <v>0</v>
      </c>
      <c r="H228" s="14">
        <f t="shared" si="34"/>
        <v>3.3527612686157227E-08</v>
      </c>
    </row>
    <row r="229" spans="1:8" ht="13.5">
      <c r="A229" s="19">
        <f t="shared" si="33"/>
        <v>48274</v>
      </c>
      <c r="B229">
        <f t="shared" si="28"/>
        <v>19</v>
      </c>
      <c r="C229">
        <f t="shared" si="29"/>
        <v>19</v>
      </c>
      <c r="D229">
        <v>217</v>
      </c>
      <c r="E229" s="16">
        <f t="shared" si="30"/>
        <v>0</v>
      </c>
      <c r="F229" s="16">
        <f t="shared" si="31"/>
        <v>0</v>
      </c>
      <c r="G229" s="14">
        <f t="shared" si="32"/>
        <v>0</v>
      </c>
      <c r="H229" s="14">
        <f t="shared" si="34"/>
        <v>3.3527612686157227E-08</v>
      </c>
    </row>
    <row r="230" spans="1:8" ht="13.5">
      <c r="A230" s="19">
        <f t="shared" si="33"/>
        <v>48305</v>
      </c>
      <c r="B230">
        <f t="shared" si="28"/>
        <v>19</v>
      </c>
      <c r="C230">
        <f t="shared" si="29"/>
        <v>19</v>
      </c>
      <c r="D230">
        <v>218</v>
      </c>
      <c r="E230" s="16">
        <f t="shared" si="30"/>
        <v>0</v>
      </c>
      <c r="F230" s="16">
        <f t="shared" si="31"/>
        <v>0</v>
      </c>
      <c r="G230" s="14">
        <f t="shared" si="32"/>
        <v>0</v>
      </c>
      <c r="H230" s="14">
        <f t="shared" si="34"/>
        <v>3.3527612686157227E-08</v>
      </c>
    </row>
    <row r="231" spans="1:8" ht="13.5">
      <c r="A231" s="19">
        <f t="shared" si="33"/>
        <v>48335</v>
      </c>
      <c r="B231">
        <f t="shared" si="28"/>
        <v>19</v>
      </c>
      <c r="C231">
        <f t="shared" si="29"/>
        <v>19</v>
      </c>
      <c r="D231">
        <v>219</v>
      </c>
      <c r="E231" s="16">
        <f t="shared" si="30"/>
        <v>0</v>
      </c>
      <c r="F231" s="16">
        <f t="shared" si="31"/>
        <v>0</v>
      </c>
      <c r="G231" s="14">
        <f t="shared" si="32"/>
        <v>0</v>
      </c>
      <c r="H231" s="14">
        <f t="shared" si="34"/>
        <v>3.3527612686157227E-08</v>
      </c>
    </row>
    <row r="232" spans="1:8" ht="13.5">
      <c r="A232" s="19">
        <f t="shared" si="33"/>
        <v>48366</v>
      </c>
      <c r="B232">
        <f t="shared" si="28"/>
        <v>19</v>
      </c>
      <c r="C232">
        <f t="shared" si="29"/>
        <v>19</v>
      </c>
      <c r="D232">
        <v>220</v>
      </c>
      <c r="E232" s="16">
        <f t="shared" si="30"/>
        <v>0</v>
      </c>
      <c r="F232" s="16">
        <f t="shared" si="31"/>
        <v>0</v>
      </c>
      <c r="G232" s="14">
        <f t="shared" si="32"/>
        <v>0</v>
      </c>
      <c r="H232" s="14">
        <f t="shared" si="34"/>
        <v>3.3527612686157227E-08</v>
      </c>
    </row>
    <row r="233" spans="1:8" ht="13.5">
      <c r="A233" s="19">
        <f t="shared" si="33"/>
        <v>48396</v>
      </c>
      <c r="B233">
        <f t="shared" si="28"/>
        <v>19</v>
      </c>
      <c r="C233">
        <f t="shared" si="29"/>
        <v>19</v>
      </c>
      <c r="D233">
        <v>221</v>
      </c>
      <c r="E233" s="16">
        <f t="shared" si="30"/>
        <v>0</v>
      </c>
      <c r="F233" s="16">
        <f t="shared" si="31"/>
        <v>0</v>
      </c>
      <c r="G233" s="14">
        <f t="shared" si="32"/>
        <v>0</v>
      </c>
      <c r="H233" s="14">
        <f t="shared" si="34"/>
        <v>3.3527612686157227E-08</v>
      </c>
    </row>
    <row r="234" spans="1:8" ht="13.5">
      <c r="A234" s="19">
        <f t="shared" si="33"/>
        <v>48427</v>
      </c>
      <c r="B234">
        <f t="shared" si="28"/>
        <v>19</v>
      </c>
      <c r="C234">
        <f t="shared" si="29"/>
        <v>19</v>
      </c>
      <c r="D234">
        <v>222</v>
      </c>
      <c r="E234" s="16">
        <f t="shared" si="30"/>
        <v>0</v>
      </c>
      <c r="F234" s="16">
        <f t="shared" si="31"/>
        <v>0</v>
      </c>
      <c r="G234" s="14">
        <f t="shared" si="32"/>
        <v>0</v>
      </c>
      <c r="H234" s="14">
        <f t="shared" si="34"/>
        <v>3.3527612686157227E-08</v>
      </c>
    </row>
    <row r="235" spans="1:8" ht="13.5">
      <c r="A235" s="19">
        <f t="shared" si="33"/>
        <v>48458</v>
      </c>
      <c r="B235">
        <f t="shared" si="28"/>
        <v>19</v>
      </c>
      <c r="C235">
        <f t="shared" si="29"/>
        <v>19</v>
      </c>
      <c r="D235">
        <v>223</v>
      </c>
      <c r="E235" s="16">
        <f t="shared" si="30"/>
        <v>0</v>
      </c>
      <c r="F235" s="16">
        <f t="shared" si="31"/>
        <v>0</v>
      </c>
      <c r="G235" s="14">
        <f t="shared" si="32"/>
        <v>0</v>
      </c>
      <c r="H235" s="14">
        <f t="shared" si="34"/>
        <v>3.3527612686157227E-08</v>
      </c>
    </row>
    <row r="236" spans="1:8" ht="13.5">
      <c r="A236" s="19">
        <f t="shared" si="33"/>
        <v>48488</v>
      </c>
      <c r="B236">
        <f t="shared" si="28"/>
        <v>20</v>
      </c>
      <c r="C236">
        <f t="shared" si="29"/>
        <v>19</v>
      </c>
      <c r="D236">
        <v>224</v>
      </c>
      <c r="E236" s="16">
        <f t="shared" si="30"/>
        <v>0</v>
      </c>
      <c r="F236" s="16">
        <f t="shared" si="31"/>
        <v>0</v>
      </c>
      <c r="G236" s="14">
        <f t="shared" si="32"/>
        <v>0</v>
      </c>
      <c r="H236" s="14">
        <f t="shared" si="34"/>
        <v>3.3527612686157227E-08</v>
      </c>
    </row>
    <row r="237" spans="1:8" ht="13.5">
      <c r="A237" s="19">
        <f t="shared" si="33"/>
        <v>48519</v>
      </c>
      <c r="B237">
        <f t="shared" si="28"/>
        <v>20</v>
      </c>
      <c r="C237">
        <f t="shared" si="29"/>
        <v>19</v>
      </c>
      <c r="D237">
        <v>225</v>
      </c>
      <c r="E237" s="16">
        <f t="shared" si="30"/>
        <v>0</v>
      </c>
      <c r="F237" s="16">
        <f t="shared" si="31"/>
        <v>0</v>
      </c>
      <c r="G237" s="14">
        <f t="shared" si="32"/>
        <v>0</v>
      </c>
      <c r="H237" s="14">
        <f t="shared" si="34"/>
        <v>3.3527612686157227E-08</v>
      </c>
    </row>
    <row r="238" spans="1:8" ht="13.5">
      <c r="A238" s="19">
        <f t="shared" si="33"/>
        <v>48549</v>
      </c>
      <c r="B238">
        <f t="shared" si="28"/>
        <v>20</v>
      </c>
      <c r="C238">
        <f t="shared" si="29"/>
        <v>19</v>
      </c>
      <c r="D238">
        <v>226</v>
      </c>
      <c r="E238" s="16">
        <f t="shared" si="30"/>
        <v>0</v>
      </c>
      <c r="F238" s="16">
        <f t="shared" si="31"/>
        <v>0</v>
      </c>
      <c r="G238" s="14">
        <f t="shared" si="32"/>
        <v>0</v>
      </c>
      <c r="H238" s="14">
        <f t="shared" si="34"/>
        <v>3.3527612686157227E-08</v>
      </c>
    </row>
    <row r="239" spans="1:8" ht="13.5">
      <c r="A239" s="19">
        <f t="shared" si="33"/>
        <v>48580</v>
      </c>
      <c r="B239">
        <f t="shared" si="28"/>
        <v>20</v>
      </c>
      <c r="C239">
        <f t="shared" si="29"/>
        <v>19</v>
      </c>
      <c r="D239">
        <v>227</v>
      </c>
      <c r="E239" s="16">
        <f t="shared" si="30"/>
        <v>0</v>
      </c>
      <c r="F239" s="16">
        <f t="shared" si="31"/>
        <v>0</v>
      </c>
      <c r="G239" s="14">
        <f t="shared" si="32"/>
        <v>0</v>
      </c>
      <c r="H239" s="14">
        <f t="shared" si="34"/>
        <v>3.3527612686157227E-08</v>
      </c>
    </row>
    <row r="240" spans="1:8" ht="13.5">
      <c r="A240" s="19">
        <f t="shared" si="33"/>
        <v>48611</v>
      </c>
      <c r="B240">
        <f t="shared" si="28"/>
        <v>20</v>
      </c>
      <c r="C240">
        <f t="shared" si="29"/>
        <v>19</v>
      </c>
      <c r="D240">
        <v>228</v>
      </c>
      <c r="E240" s="16">
        <f t="shared" si="30"/>
        <v>0</v>
      </c>
      <c r="F240" s="16">
        <f t="shared" si="31"/>
        <v>0</v>
      </c>
      <c r="G240" s="14">
        <f t="shared" si="32"/>
        <v>0</v>
      </c>
      <c r="H240" s="14">
        <f t="shared" si="34"/>
        <v>3.3527612686157227E-08</v>
      </c>
    </row>
    <row r="241" spans="1:8" ht="13.5">
      <c r="A241" s="19">
        <f t="shared" si="33"/>
        <v>48639</v>
      </c>
      <c r="B241">
        <f t="shared" si="28"/>
        <v>20</v>
      </c>
      <c r="C241">
        <f t="shared" si="29"/>
        <v>20</v>
      </c>
      <c r="D241">
        <v>229</v>
      </c>
      <c r="E241" s="16">
        <f t="shared" si="30"/>
        <v>0</v>
      </c>
      <c r="F241" s="16">
        <f t="shared" si="31"/>
        <v>0</v>
      </c>
      <c r="G241" s="14">
        <f t="shared" si="32"/>
        <v>0</v>
      </c>
      <c r="H241" s="14">
        <f t="shared" si="34"/>
        <v>3.3527612686157227E-08</v>
      </c>
    </row>
    <row r="242" spans="1:8" ht="13.5">
      <c r="A242" s="19">
        <f t="shared" si="33"/>
        <v>48670</v>
      </c>
      <c r="B242">
        <f t="shared" si="28"/>
        <v>20</v>
      </c>
      <c r="C242">
        <f t="shared" si="29"/>
        <v>20</v>
      </c>
      <c r="D242">
        <v>230</v>
      </c>
      <c r="E242" s="16">
        <f t="shared" si="30"/>
        <v>0</v>
      </c>
      <c r="F242" s="16">
        <f t="shared" si="31"/>
        <v>0</v>
      </c>
      <c r="G242" s="14">
        <f t="shared" si="32"/>
        <v>0</v>
      </c>
      <c r="H242" s="14">
        <f t="shared" si="34"/>
        <v>3.3527612686157227E-08</v>
      </c>
    </row>
    <row r="243" spans="1:8" ht="13.5">
      <c r="A243" s="19">
        <f t="shared" si="33"/>
        <v>48700</v>
      </c>
      <c r="B243">
        <f t="shared" si="28"/>
        <v>20</v>
      </c>
      <c r="C243">
        <f t="shared" si="29"/>
        <v>20</v>
      </c>
      <c r="D243">
        <v>231</v>
      </c>
      <c r="E243" s="16">
        <f t="shared" si="30"/>
        <v>0</v>
      </c>
      <c r="F243" s="16">
        <f t="shared" si="31"/>
        <v>0</v>
      </c>
      <c r="G243" s="14">
        <f t="shared" si="32"/>
        <v>0</v>
      </c>
      <c r="H243" s="14">
        <f t="shared" si="34"/>
        <v>3.3527612686157227E-08</v>
      </c>
    </row>
    <row r="244" spans="1:8" ht="13.5">
      <c r="A244" s="19">
        <f t="shared" si="33"/>
        <v>48731</v>
      </c>
      <c r="B244">
        <f t="shared" si="28"/>
        <v>20</v>
      </c>
      <c r="C244">
        <f t="shared" si="29"/>
        <v>20</v>
      </c>
      <c r="D244">
        <v>232</v>
      </c>
      <c r="E244" s="16">
        <f t="shared" si="30"/>
        <v>0</v>
      </c>
      <c r="F244" s="16">
        <f t="shared" si="31"/>
        <v>0</v>
      </c>
      <c r="G244" s="14">
        <f t="shared" si="32"/>
        <v>0</v>
      </c>
      <c r="H244" s="14">
        <f t="shared" si="34"/>
        <v>3.3527612686157227E-08</v>
      </c>
    </row>
    <row r="245" spans="1:8" ht="13.5">
      <c r="A245" s="19">
        <f t="shared" si="33"/>
        <v>48761</v>
      </c>
      <c r="B245">
        <f t="shared" si="28"/>
        <v>20</v>
      </c>
      <c r="C245">
        <f t="shared" si="29"/>
        <v>20</v>
      </c>
      <c r="D245">
        <v>233</v>
      </c>
      <c r="E245" s="16">
        <f t="shared" si="30"/>
        <v>0</v>
      </c>
      <c r="F245" s="16">
        <f t="shared" si="31"/>
        <v>0</v>
      </c>
      <c r="G245" s="14">
        <f t="shared" si="32"/>
        <v>0</v>
      </c>
      <c r="H245" s="14">
        <f t="shared" si="34"/>
        <v>3.3527612686157227E-08</v>
      </c>
    </row>
    <row r="246" spans="1:8" ht="13.5">
      <c r="A246" s="19">
        <f t="shared" si="33"/>
        <v>48792</v>
      </c>
      <c r="B246">
        <f t="shared" si="28"/>
        <v>20</v>
      </c>
      <c r="C246">
        <f t="shared" si="29"/>
        <v>20</v>
      </c>
      <c r="D246">
        <v>234</v>
      </c>
      <c r="E246" s="16">
        <f t="shared" si="30"/>
        <v>0</v>
      </c>
      <c r="F246" s="16">
        <f t="shared" si="31"/>
        <v>0</v>
      </c>
      <c r="G246" s="14">
        <f t="shared" si="32"/>
        <v>0</v>
      </c>
      <c r="H246" s="14">
        <f t="shared" si="34"/>
        <v>3.3527612686157227E-08</v>
      </c>
    </row>
    <row r="247" spans="1:8" ht="13.5">
      <c r="A247" s="19">
        <f t="shared" si="33"/>
        <v>48823</v>
      </c>
      <c r="B247">
        <f t="shared" si="28"/>
        <v>20</v>
      </c>
      <c r="C247">
        <f t="shared" si="29"/>
        <v>20</v>
      </c>
      <c r="D247">
        <v>235</v>
      </c>
      <c r="E247" s="16">
        <f t="shared" si="30"/>
        <v>0</v>
      </c>
      <c r="F247" s="16">
        <f t="shared" si="31"/>
        <v>0</v>
      </c>
      <c r="G247" s="14">
        <f t="shared" si="32"/>
        <v>0</v>
      </c>
      <c r="H247" s="14">
        <f t="shared" si="34"/>
        <v>3.3527612686157227E-08</v>
      </c>
    </row>
    <row r="248" spans="1:8" ht="13.5">
      <c r="A248" s="19">
        <f t="shared" si="33"/>
        <v>48853</v>
      </c>
      <c r="B248">
        <f t="shared" si="28"/>
        <v>21</v>
      </c>
      <c r="C248">
        <f t="shared" si="29"/>
        <v>20</v>
      </c>
      <c r="D248">
        <v>236</v>
      </c>
      <c r="E248" s="16">
        <f t="shared" si="30"/>
        <v>0</v>
      </c>
      <c r="F248" s="16">
        <f t="shared" si="31"/>
        <v>0</v>
      </c>
      <c r="G248" s="14">
        <f t="shared" si="32"/>
        <v>0</v>
      </c>
      <c r="H248" s="14">
        <f t="shared" si="34"/>
        <v>3.3527612686157227E-08</v>
      </c>
    </row>
    <row r="249" spans="1:8" ht="13.5">
      <c r="A249" s="19">
        <f t="shared" si="33"/>
        <v>48884</v>
      </c>
      <c r="B249">
        <f t="shared" si="28"/>
        <v>21</v>
      </c>
      <c r="C249">
        <f t="shared" si="29"/>
        <v>20</v>
      </c>
      <c r="D249">
        <v>237</v>
      </c>
      <c r="E249" s="16">
        <f t="shared" si="30"/>
        <v>0</v>
      </c>
      <c r="F249" s="16">
        <f t="shared" si="31"/>
        <v>0</v>
      </c>
      <c r="G249" s="14">
        <f t="shared" si="32"/>
        <v>0</v>
      </c>
      <c r="H249" s="14">
        <f t="shared" si="34"/>
        <v>3.3527612686157227E-08</v>
      </c>
    </row>
    <row r="250" spans="1:8" ht="13.5">
      <c r="A250" s="19">
        <f t="shared" si="33"/>
        <v>48914</v>
      </c>
      <c r="B250">
        <f t="shared" si="28"/>
        <v>21</v>
      </c>
      <c r="C250">
        <f t="shared" si="29"/>
        <v>20</v>
      </c>
      <c r="D250">
        <v>238</v>
      </c>
      <c r="E250" s="16">
        <f t="shared" si="30"/>
        <v>0</v>
      </c>
      <c r="F250" s="16">
        <f t="shared" si="31"/>
        <v>0</v>
      </c>
      <c r="G250" s="14">
        <f t="shared" si="32"/>
        <v>0</v>
      </c>
      <c r="H250" s="14">
        <f t="shared" si="34"/>
        <v>3.3527612686157227E-08</v>
      </c>
    </row>
    <row r="251" spans="1:8" ht="13.5">
      <c r="A251" s="19">
        <f t="shared" si="33"/>
        <v>48945</v>
      </c>
      <c r="B251">
        <f t="shared" si="28"/>
        <v>21</v>
      </c>
      <c r="C251">
        <f t="shared" si="29"/>
        <v>20</v>
      </c>
      <c r="D251">
        <v>239</v>
      </c>
      <c r="E251" s="16">
        <f t="shared" si="30"/>
        <v>0</v>
      </c>
      <c r="F251" s="16">
        <f t="shared" si="31"/>
        <v>0</v>
      </c>
      <c r="G251" s="14">
        <f t="shared" si="32"/>
        <v>0</v>
      </c>
      <c r="H251" s="14">
        <f t="shared" si="34"/>
        <v>3.3527612686157227E-08</v>
      </c>
    </row>
    <row r="252" spans="1:8" ht="13.5">
      <c r="A252" s="19">
        <f t="shared" si="33"/>
        <v>48976</v>
      </c>
      <c r="B252">
        <f t="shared" si="28"/>
        <v>21</v>
      </c>
      <c r="C252">
        <f t="shared" si="29"/>
        <v>20</v>
      </c>
      <c r="D252">
        <v>240</v>
      </c>
      <c r="E252" s="16">
        <f t="shared" si="30"/>
        <v>0</v>
      </c>
      <c r="F252" s="16">
        <f t="shared" si="31"/>
        <v>0</v>
      </c>
      <c r="G252" s="14">
        <f t="shared" si="32"/>
        <v>0</v>
      </c>
      <c r="H252" s="14">
        <f t="shared" si="34"/>
        <v>3.3527612686157227E-08</v>
      </c>
    </row>
    <row r="253" spans="1:8" ht="13.5">
      <c r="A253" s="19">
        <f t="shared" si="33"/>
        <v>49004</v>
      </c>
      <c r="B253">
        <f t="shared" si="28"/>
        <v>21</v>
      </c>
      <c r="C253">
        <f t="shared" si="29"/>
        <v>21</v>
      </c>
      <c r="D253">
        <v>241</v>
      </c>
      <c r="E253" s="16">
        <f t="shared" si="30"/>
        <v>0</v>
      </c>
      <c r="F253" s="16">
        <f t="shared" si="31"/>
        <v>0</v>
      </c>
      <c r="G253" s="14">
        <f t="shared" si="32"/>
        <v>0</v>
      </c>
      <c r="H253" s="14">
        <f t="shared" si="34"/>
        <v>3.3527612686157227E-08</v>
      </c>
    </row>
    <row r="254" spans="1:8" ht="13.5">
      <c r="A254" s="19">
        <f t="shared" si="33"/>
        <v>49035</v>
      </c>
      <c r="B254">
        <f t="shared" si="28"/>
        <v>21</v>
      </c>
      <c r="C254">
        <f t="shared" si="29"/>
        <v>21</v>
      </c>
      <c r="D254">
        <v>242</v>
      </c>
      <c r="E254" s="16">
        <f t="shared" si="30"/>
        <v>0</v>
      </c>
      <c r="F254" s="16">
        <f t="shared" si="31"/>
        <v>0</v>
      </c>
      <c r="G254" s="14">
        <f t="shared" si="32"/>
        <v>0</v>
      </c>
      <c r="H254" s="14">
        <f t="shared" si="34"/>
        <v>3.3527612686157227E-08</v>
      </c>
    </row>
    <row r="255" spans="1:8" ht="13.5">
      <c r="A255" s="19">
        <f t="shared" si="33"/>
        <v>49065</v>
      </c>
      <c r="B255">
        <f t="shared" si="28"/>
        <v>21</v>
      </c>
      <c r="C255">
        <f t="shared" si="29"/>
        <v>21</v>
      </c>
      <c r="D255">
        <v>243</v>
      </c>
      <c r="E255" s="16">
        <f t="shared" si="30"/>
        <v>0</v>
      </c>
      <c r="F255" s="16">
        <f t="shared" si="31"/>
        <v>0</v>
      </c>
      <c r="G255" s="14">
        <f t="shared" si="32"/>
        <v>0</v>
      </c>
      <c r="H255" s="14">
        <f t="shared" si="34"/>
        <v>3.3527612686157227E-08</v>
      </c>
    </row>
    <row r="256" spans="1:8" ht="13.5">
      <c r="A256" s="19">
        <f t="shared" si="33"/>
        <v>49096</v>
      </c>
      <c r="B256">
        <f t="shared" si="28"/>
        <v>21</v>
      </c>
      <c r="C256">
        <f t="shared" si="29"/>
        <v>21</v>
      </c>
      <c r="D256">
        <v>244</v>
      </c>
      <c r="E256" s="16">
        <f t="shared" si="30"/>
        <v>0</v>
      </c>
      <c r="F256" s="16">
        <f t="shared" si="31"/>
        <v>0</v>
      </c>
      <c r="G256" s="14">
        <f t="shared" si="32"/>
        <v>0</v>
      </c>
      <c r="H256" s="14">
        <f t="shared" si="34"/>
        <v>3.3527612686157227E-08</v>
      </c>
    </row>
    <row r="257" spans="1:8" ht="13.5">
      <c r="A257" s="19">
        <f t="shared" si="33"/>
        <v>49126</v>
      </c>
      <c r="B257">
        <f t="shared" si="28"/>
        <v>21</v>
      </c>
      <c r="C257">
        <f t="shared" si="29"/>
        <v>21</v>
      </c>
      <c r="D257">
        <v>245</v>
      </c>
      <c r="E257" s="16">
        <f t="shared" si="30"/>
        <v>0</v>
      </c>
      <c r="F257" s="16">
        <f t="shared" si="31"/>
        <v>0</v>
      </c>
      <c r="G257" s="14">
        <f t="shared" si="32"/>
        <v>0</v>
      </c>
      <c r="H257" s="14">
        <f t="shared" si="34"/>
        <v>3.3527612686157227E-08</v>
      </c>
    </row>
    <row r="258" spans="1:8" ht="13.5">
      <c r="A258" s="19">
        <f t="shared" si="33"/>
        <v>49157</v>
      </c>
      <c r="B258">
        <f t="shared" si="28"/>
        <v>21</v>
      </c>
      <c r="C258">
        <f t="shared" si="29"/>
        <v>21</v>
      </c>
      <c r="D258">
        <v>246</v>
      </c>
      <c r="E258" s="16">
        <f t="shared" si="30"/>
        <v>0</v>
      </c>
      <c r="F258" s="16">
        <f t="shared" si="31"/>
        <v>0</v>
      </c>
      <c r="G258" s="14">
        <f t="shared" si="32"/>
        <v>0</v>
      </c>
      <c r="H258" s="14">
        <f t="shared" si="34"/>
        <v>3.3527612686157227E-08</v>
      </c>
    </row>
    <row r="259" spans="1:8" ht="13.5">
      <c r="A259" s="19">
        <f t="shared" si="33"/>
        <v>49188</v>
      </c>
      <c r="B259">
        <f t="shared" si="28"/>
        <v>21</v>
      </c>
      <c r="C259">
        <f t="shared" si="29"/>
        <v>21</v>
      </c>
      <c r="D259">
        <v>247</v>
      </c>
      <c r="E259" s="16">
        <f t="shared" si="30"/>
        <v>0</v>
      </c>
      <c r="F259" s="16">
        <f t="shared" si="31"/>
        <v>0</v>
      </c>
      <c r="G259" s="14">
        <f t="shared" si="32"/>
        <v>0</v>
      </c>
      <c r="H259" s="14">
        <f t="shared" si="34"/>
        <v>3.3527612686157227E-08</v>
      </c>
    </row>
    <row r="260" spans="1:8" ht="13.5">
      <c r="A260" s="19">
        <f t="shared" si="33"/>
        <v>49218</v>
      </c>
      <c r="B260">
        <f t="shared" si="28"/>
        <v>22</v>
      </c>
      <c r="C260">
        <f t="shared" si="29"/>
        <v>21</v>
      </c>
      <c r="D260">
        <v>248</v>
      </c>
      <c r="E260" s="16">
        <f t="shared" si="30"/>
        <v>0</v>
      </c>
      <c r="F260" s="16">
        <f t="shared" si="31"/>
        <v>0</v>
      </c>
      <c r="G260" s="14">
        <f t="shared" si="32"/>
        <v>0</v>
      </c>
      <c r="H260" s="14">
        <f t="shared" si="34"/>
        <v>3.3527612686157227E-08</v>
      </c>
    </row>
    <row r="261" spans="1:8" ht="13.5">
      <c r="A261" s="19">
        <f t="shared" si="33"/>
        <v>49249</v>
      </c>
      <c r="B261">
        <f t="shared" si="28"/>
        <v>22</v>
      </c>
      <c r="C261">
        <f t="shared" si="29"/>
        <v>21</v>
      </c>
      <c r="D261">
        <v>249</v>
      </c>
      <c r="E261" s="16">
        <f t="shared" si="30"/>
        <v>0</v>
      </c>
      <c r="F261" s="16">
        <f t="shared" si="31"/>
        <v>0</v>
      </c>
      <c r="G261" s="14">
        <f t="shared" si="32"/>
        <v>0</v>
      </c>
      <c r="H261" s="14">
        <f t="shared" si="34"/>
        <v>3.3527612686157227E-08</v>
      </c>
    </row>
    <row r="262" spans="1:8" ht="13.5">
      <c r="A262" s="19">
        <f t="shared" si="33"/>
        <v>49279</v>
      </c>
      <c r="B262">
        <f t="shared" si="28"/>
        <v>22</v>
      </c>
      <c r="C262">
        <f t="shared" si="29"/>
        <v>21</v>
      </c>
      <c r="D262">
        <v>250</v>
      </c>
      <c r="E262" s="16">
        <f t="shared" si="30"/>
        <v>0</v>
      </c>
      <c r="F262" s="16">
        <f t="shared" si="31"/>
        <v>0</v>
      </c>
      <c r="G262" s="14">
        <f t="shared" si="32"/>
        <v>0</v>
      </c>
      <c r="H262" s="14">
        <f t="shared" si="34"/>
        <v>3.3527612686157227E-08</v>
      </c>
    </row>
    <row r="263" spans="1:8" ht="13.5">
      <c r="A263" s="19">
        <f t="shared" si="33"/>
        <v>49310</v>
      </c>
      <c r="B263">
        <f t="shared" si="28"/>
        <v>22</v>
      </c>
      <c r="C263">
        <f t="shared" si="29"/>
        <v>21</v>
      </c>
      <c r="D263">
        <v>251</v>
      </c>
      <c r="E263" s="16">
        <f t="shared" si="30"/>
        <v>0</v>
      </c>
      <c r="F263" s="16">
        <f t="shared" si="31"/>
        <v>0</v>
      </c>
      <c r="G263" s="14">
        <f t="shared" si="32"/>
        <v>0</v>
      </c>
      <c r="H263" s="14">
        <f t="shared" si="34"/>
        <v>3.3527612686157227E-08</v>
      </c>
    </row>
    <row r="264" spans="1:8" ht="13.5">
      <c r="A264" s="19">
        <f t="shared" si="33"/>
        <v>49341</v>
      </c>
      <c r="B264">
        <f t="shared" si="28"/>
        <v>22</v>
      </c>
      <c r="C264">
        <f t="shared" si="29"/>
        <v>21</v>
      </c>
      <c r="D264">
        <v>252</v>
      </c>
      <c r="E264" s="16">
        <f t="shared" si="30"/>
        <v>0</v>
      </c>
      <c r="F264" s="16">
        <f t="shared" si="31"/>
        <v>0</v>
      </c>
      <c r="G264" s="14">
        <f t="shared" si="32"/>
        <v>0</v>
      </c>
      <c r="H264" s="14">
        <f t="shared" si="34"/>
        <v>3.3527612686157227E-08</v>
      </c>
    </row>
    <row r="265" spans="1:8" ht="13.5">
      <c r="A265" s="19">
        <f t="shared" si="33"/>
        <v>49369</v>
      </c>
      <c r="B265">
        <f t="shared" si="28"/>
        <v>22</v>
      </c>
      <c r="C265">
        <f t="shared" si="29"/>
        <v>22</v>
      </c>
      <c r="D265">
        <v>253</v>
      </c>
      <c r="E265" s="16">
        <f t="shared" si="30"/>
        <v>0</v>
      </c>
      <c r="F265" s="16">
        <f t="shared" si="31"/>
        <v>0</v>
      </c>
      <c r="G265" s="14">
        <f t="shared" si="32"/>
        <v>0</v>
      </c>
      <c r="H265" s="14">
        <f t="shared" si="34"/>
        <v>3.3527612686157227E-08</v>
      </c>
    </row>
    <row r="266" spans="1:8" ht="13.5">
      <c r="A266" s="19">
        <f t="shared" si="33"/>
        <v>49400</v>
      </c>
      <c r="B266">
        <f t="shared" si="28"/>
        <v>22</v>
      </c>
      <c r="C266">
        <f t="shared" si="29"/>
        <v>22</v>
      </c>
      <c r="D266">
        <v>254</v>
      </c>
      <c r="E266" s="16">
        <f t="shared" si="30"/>
        <v>0</v>
      </c>
      <c r="F266" s="16">
        <f t="shared" si="31"/>
        <v>0</v>
      </c>
      <c r="G266" s="14">
        <f t="shared" si="32"/>
        <v>0</v>
      </c>
      <c r="H266" s="14">
        <f t="shared" si="34"/>
        <v>3.3527612686157227E-08</v>
      </c>
    </row>
    <row r="267" spans="1:8" ht="13.5">
      <c r="A267" s="19">
        <f t="shared" si="33"/>
        <v>49430</v>
      </c>
      <c r="B267">
        <f t="shared" si="28"/>
        <v>22</v>
      </c>
      <c r="C267">
        <f t="shared" si="29"/>
        <v>22</v>
      </c>
      <c r="D267">
        <v>255</v>
      </c>
      <c r="E267" s="16">
        <f t="shared" si="30"/>
        <v>0</v>
      </c>
      <c r="F267" s="16">
        <f t="shared" si="31"/>
        <v>0</v>
      </c>
      <c r="G267" s="14">
        <f t="shared" si="32"/>
        <v>0</v>
      </c>
      <c r="H267" s="14">
        <f t="shared" si="34"/>
        <v>3.3527612686157227E-08</v>
      </c>
    </row>
    <row r="268" spans="1:8" ht="13.5">
      <c r="A268" s="19">
        <f t="shared" si="33"/>
        <v>49461</v>
      </c>
      <c r="B268">
        <f t="shared" si="28"/>
        <v>22</v>
      </c>
      <c r="C268">
        <f t="shared" si="29"/>
        <v>22</v>
      </c>
      <c r="D268">
        <v>256</v>
      </c>
      <c r="E268" s="16">
        <f t="shared" si="30"/>
        <v>0</v>
      </c>
      <c r="F268" s="16">
        <f t="shared" si="31"/>
        <v>0</v>
      </c>
      <c r="G268" s="14">
        <f t="shared" si="32"/>
        <v>0</v>
      </c>
      <c r="H268" s="14">
        <f t="shared" si="34"/>
        <v>3.3527612686157227E-08</v>
      </c>
    </row>
    <row r="269" spans="1:8" ht="13.5">
      <c r="A269" s="19">
        <f t="shared" si="33"/>
        <v>49491</v>
      </c>
      <c r="B269">
        <f aca="true" t="shared" si="35" ref="B269:B332">INT((D269+12-$F$10-1)/12)+1</f>
        <v>22</v>
      </c>
      <c r="C269">
        <f aca="true" t="shared" si="36" ref="C269:C332">INT((D269-1)/12)+1</f>
        <v>22</v>
      </c>
      <c r="D269">
        <v>257</v>
      </c>
      <c r="E269" s="16">
        <f aca="true" t="shared" si="37" ref="E269:E332">F269+G269</f>
        <v>0</v>
      </c>
      <c r="F269" s="16">
        <f aca="true" t="shared" si="38" ref="F269:F332">IF(D269&gt;$F$6*12,0,-PPMT($F$7/12,D269,$F$6*12,$F$4))</f>
        <v>0</v>
      </c>
      <c r="G269" s="14">
        <f aca="true" t="shared" si="39" ref="G269:G332">IF(D269&gt;$F$6*12,0,-IPMT($F$7/12,D269,$F$6*12,$F$4))</f>
        <v>0</v>
      </c>
      <c r="H269" s="14">
        <f t="shared" si="34"/>
        <v>3.3527612686157227E-08</v>
      </c>
    </row>
    <row r="270" spans="1:8" ht="13.5">
      <c r="A270" s="19">
        <f aca="true" t="shared" si="40" ref="A270:A333">DATE(YEAR(A269),MONTH(A269)+1,1)</f>
        <v>49522</v>
      </c>
      <c r="B270">
        <f t="shared" si="35"/>
        <v>22</v>
      </c>
      <c r="C270">
        <f t="shared" si="36"/>
        <v>22</v>
      </c>
      <c r="D270">
        <v>258</v>
      </c>
      <c r="E270" s="16">
        <f t="shared" si="37"/>
        <v>0</v>
      </c>
      <c r="F270" s="16">
        <f t="shared" si="38"/>
        <v>0</v>
      </c>
      <c r="G270" s="14">
        <f t="shared" si="39"/>
        <v>0</v>
      </c>
      <c r="H270" s="14">
        <f aca="true" t="shared" si="41" ref="H270:H333">H269-F270</f>
        <v>3.3527612686157227E-08</v>
      </c>
    </row>
    <row r="271" spans="1:8" ht="13.5">
      <c r="A271" s="19">
        <f t="shared" si="40"/>
        <v>49553</v>
      </c>
      <c r="B271">
        <f t="shared" si="35"/>
        <v>22</v>
      </c>
      <c r="C271">
        <f t="shared" si="36"/>
        <v>22</v>
      </c>
      <c r="D271">
        <v>259</v>
      </c>
      <c r="E271" s="16">
        <f t="shared" si="37"/>
        <v>0</v>
      </c>
      <c r="F271" s="16">
        <f t="shared" si="38"/>
        <v>0</v>
      </c>
      <c r="G271" s="14">
        <f t="shared" si="39"/>
        <v>0</v>
      </c>
      <c r="H271" s="14">
        <f t="shared" si="41"/>
        <v>3.3527612686157227E-08</v>
      </c>
    </row>
    <row r="272" spans="1:8" ht="13.5">
      <c r="A272" s="19">
        <f t="shared" si="40"/>
        <v>49583</v>
      </c>
      <c r="B272">
        <f t="shared" si="35"/>
        <v>23</v>
      </c>
      <c r="C272">
        <f t="shared" si="36"/>
        <v>22</v>
      </c>
      <c r="D272">
        <v>260</v>
      </c>
      <c r="E272" s="16">
        <f t="shared" si="37"/>
        <v>0</v>
      </c>
      <c r="F272" s="16">
        <f t="shared" si="38"/>
        <v>0</v>
      </c>
      <c r="G272" s="14">
        <f t="shared" si="39"/>
        <v>0</v>
      </c>
      <c r="H272" s="14">
        <f t="shared" si="41"/>
        <v>3.3527612686157227E-08</v>
      </c>
    </row>
    <row r="273" spans="1:8" ht="13.5">
      <c r="A273" s="19">
        <f t="shared" si="40"/>
        <v>49614</v>
      </c>
      <c r="B273">
        <f t="shared" si="35"/>
        <v>23</v>
      </c>
      <c r="C273">
        <f t="shared" si="36"/>
        <v>22</v>
      </c>
      <c r="D273">
        <v>261</v>
      </c>
      <c r="E273" s="16">
        <f t="shared" si="37"/>
        <v>0</v>
      </c>
      <c r="F273" s="16">
        <f t="shared" si="38"/>
        <v>0</v>
      </c>
      <c r="G273" s="14">
        <f t="shared" si="39"/>
        <v>0</v>
      </c>
      <c r="H273" s="14">
        <f t="shared" si="41"/>
        <v>3.3527612686157227E-08</v>
      </c>
    </row>
    <row r="274" spans="1:8" ht="13.5">
      <c r="A274" s="19">
        <f t="shared" si="40"/>
        <v>49644</v>
      </c>
      <c r="B274">
        <f t="shared" si="35"/>
        <v>23</v>
      </c>
      <c r="C274">
        <f t="shared" si="36"/>
        <v>22</v>
      </c>
      <c r="D274">
        <v>262</v>
      </c>
      <c r="E274" s="16">
        <f t="shared" si="37"/>
        <v>0</v>
      </c>
      <c r="F274" s="16">
        <f t="shared" si="38"/>
        <v>0</v>
      </c>
      <c r="G274" s="14">
        <f t="shared" si="39"/>
        <v>0</v>
      </c>
      <c r="H274" s="14">
        <f t="shared" si="41"/>
        <v>3.3527612686157227E-08</v>
      </c>
    </row>
    <row r="275" spans="1:8" ht="13.5">
      <c r="A275" s="19">
        <f t="shared" si="40"/>
        <v>49675</v>
      </c>
      <c r="B275">
        <f t="shared" si="35"/>
        <v>23</v>
      </c>
      <c r="C275">
        <f t="shared" si="36"/>
        <v>22</v>
      </c>
      <c r="D275">
        <v>263</v>
      </c>
      <c r="E275" s="16">
        <f t="shared" si="37"/>
        <v>0</v>
      </c>
      <c r="F275" s="16">
        <f t="shared" si="38"/>
        <v>0</v>
      </c>
      <c r="G275" s="14">
        <f t="shared" si="39"/>
        <v>0</v>
      </c>
      <c r="H275" s="14">
        <f t="shared" si="41"/>
        <v>3.3527612686157227E-08</v>
      </c>
    </row>
    <row r="276" spans="1:8" ht="13.5">
      <c r="A276" s="19">
        <f t="shared" si="40"/>
        <v>49706</v>
      </c>
      <c r="B276">
        <f t="shared" si="35"/>
        <v>23</v>
      </c>
      <c r="C276">
        <f t="shared" si="36"/>
        <v>22</v>
      </c>
      <c r="D276">
        <v>264</v>
      </c>
      <c r="E276" s="16">
        <f t="shared" si="37"/>
        <v>0</v>
      </c>
      <c r="F276" s="16">
        <f t="shared" si="38"/>
        <v>0</v>
      </c>
      <c r="G276" s="14">
        <f t="shared" si="39"/>
        <v>0</v>
      </c>
      <c r="H276" s="14">
        <f t="shared" si="41"/>
        <v>3.3527612686157227E-08</v>
      </c>
    </row>
    <row r="277" spans="1:8" ht="13.5">
      <c r="A277" s="19">
        <f t="shared" si="40"/>
        <v>49735</v>
      </c>
      <c r="B277">
        <f t="shared" si="35"/>
        <v>23</v>
      </c>
      <c r="C277">
        <f t="shared" si="36"/>
        <v>23</v>
      </c>
      <c r="D277">
        <v>265</v>
      </c>
      <c r="E277" s="16">
        <f t="shared" si="37"/>
        <v>0</v>
      </c>
      <c r="F277" s="16">
        <f t="shared" si="38"/>
        <v>0</v>
      </c>
      <c r="G277" s="14">
        <f t="shared" si="39"/>
        <v>0</v>
      </c>
      <c r="H277" s="14">
        <f t="shared" si="41"/>
        <v>3.3527612686157227E-08</v>
      </c>
    </row>
    <row r="278" spans="1:8" ht="13.5">
      <c r="A278" s="19">
        <f t="shared" si="40"/>
        <v>49766</v>
      </c>
      <c r="B278">
        <f t="shared" si="35"/>
        <v>23</v>
      </c>
      <c r="C278">
        <f t="shared" si="36"/>
        <v>23</v>
      </c>
      <c r="D278">
        <v>266</v>
      </c>
      <c r="E278" s="16">
        <f t="shared" si="37"/>
        <v>0</v>
      </c>
      <c r="F278" s="16">
        <f t="shared" si="38"/>
        <v>0</v>
      </c>
      <c r="G278" s="14">
        <f t="shared" si="39"/>
        <v>0</v>
      </c>
      <c r="H278" s="14">
        <f t="shared" si="41"/>
        <v>3.3527612686157227E-08</v>
      </c>
    </row>
    <row r="279" spans="1:8" ht="13.5">
      <c r="A279" s="19">
        <f t="shared" si="40"/>
        <v>49796</v>
      </c>
      <c r="B279">
        <f t="shared" si="35"/>
        <v>23</v>
      </c>
      <c r="C279">
        <f t="shared" si="36"/>
        <v>23</v>
      </c>
      <c r="D279">
        <v>267</v>
      </c>
      <c r="E279" s="16">
        <f t="shared" si="37"/>
        <v>0</v>
      </c>
      <c r="F279" s="16">
        <f t="shared" si="38"/>
        <v>0</v>
      </c>
      <c r="G279" s="14">
        <f t="shared" si="39"/>
        <v>0</v>
      </c>
      <c r="H279" s="14">
        <f t="shared" si="41"/>
        <v>3.3527612686157227E-08</v>
      </c>
    </row>
    <row r="280" spans="1:8" ht="13.5">
      <c r="A280" s="19">
        <f t="shared" si="40"/>
        <v>49827</v>
      </c>
      <c r="B280">
        <f t="shared" si="35"/>
        <v>23</v>
      </c>
      <c r="C280">
        <f t="shared" si="36"/>
        <v>23</v>
      </c>
      <c r="D280">
        <v>268</v>
      </c>
      <c r="E280" s="16">
        <f t="shared" si="37"/>
        <v>0</v>
      </c>
      <c r="F280" s="16">
        <f t="shared" si="38"/>
        <v>0</v>
      </c>
      <c r="G280" s="14">
        <f t="shared" si="39"/>
        <v>0</v>
      </c>
      <c r="H280" s="14">
        <f t="shared" si="41"/>
        <v>3.3527612686157227E-08</v>
      </c>
    </row>
    <row r="281" spans="1:8" ht="13.5">
      <c r="A281" s="19">
        <f t="shared" si="40"/>
        <v>49857</v>
      </c>
      <c r="B281">
        <f t="shared" si="35"/>
        <v>23</v>
      </c>
      <c r="C281">
        <f t="shared" si="36"/>
        <v>23</v>
      </c>
      <c r="D281">
        <v>269</v>
      </c>
      <c r="E281" s="16">
        <f t="shared" si="37"/>
        <v>0</v>
      </c>
      <c r="F281" s="16">
        <f t="shared" si="38"/>
        <v>0</v>
      </c>
      <c r="G281" s="14">
        <f t="shared" si="39"/>
        <v>0</v>
      </c>
      <c r="H281" s="14">
        <f t="shared" si="41"/>
        <v>3.3527612686157227E-08</v>
      </c>
    </row>
    <row r="282" spans="1:8" ht="13.5">
      <c r="A282" s="19">
        <f t="shared" si="40"/>
        <v>49888</v>
      </c>
      <c r="B282">
        <f t="shared" si="35"/>
        <v>23</v>
      </c>
      <c r="C282">
        <f t="shared" si="36"/>
        <v>23</v>
      </c>
      <c r="D282">
        <v>270</v>
      </c>
      <c r="E282" s="16">
        <f t="shared" si="37"/>
        <v>0</v>
      </c>
      <c r="F282" s="16">
        <f t="shared" si="38"/>
        <v>0</v>
      </c>
      <c r="G282" s="14">
        <f t="shared" si="39"/>
        <v>0</v>
      </c>
      <c r="H282" s="14">
        <f t="shared" si="41"/>
        <v>3.3527612686157227E-08</v>
      </c>
    </row>
    <row r="283" spans="1:8" ht="13.5">
      <c r="A283" s="19">
        <f t="shared" si="40"/>
        <v>49919</v>
      </c>
      <c r="B283">
        <f t="shared" si="35"/>
        <v>23</v>
      </c>
      <c r="C283">
        <f t="shared" si="36"/>
        <v>23</v>
      </c>
      <c r="D283">
        <v>271</v>
      </c>
      <c r="E283" s="16">
        <f t="shared" si="37"/>
        <v>0</v>
      </c>
      <c r="F283" s="16">
        <f t="shared" si="38"/>
        <v>0</v>
      </c>
      <c r="G283" s="14">
        <f t="shared" si="39"/>
        <v>0</v>
      </c>
      <c r="H283" s="14">
        <f t="shared" si="41"/>
        <v>3.3527612686157227E-08</v>
      </c>
    </row>
    <row r="284" spans="1:8" ht="13.5">
      <c r="A284" s="19">
        <f t="shared" si="40"/>
        <v>49949</v>
      </c>
      <c r="B284">
        <f t="shared" si="35"/>
        <v>24</v>
      </c>
      <c r="C284">
        <f t="shared" si="36"/>
        <v>23</v>
      </c>
      <c r="D284">
        <v>272</v>
      </c>
      <c r="E284" s="16">
        <f t="shared" si="37"/>
        <v>0</v>
      </c>
      <c r="F284" s="16">
        <f t="shared" si="38"/>
        <v>0</v>
      </c>
      <c r="G284" s="14">
        <f t="shared" si="39"/>
        <v>0</v>
      </c>
      <c r="H284" s="14">
        <f t="shared" si="41"/>
        <v>3.3527612686157227E-08</v>
      </c>
    </row>
    <row r="285" spans="1:8" ht="13.5">
      <c r="A285" s="19">
        <f t="shared" si="40"/>
        <v>49980</v>
      </c>
      <c r="B285">
        <f t="shared" si="35"/>
        <v>24</v>
      </c>
      <c r="C285">
        <f t="shared" si="36"/>
        <v>23</v>
      </c>
      <c r="D285">
        <v>273</v>
      </c>
      <c r="E285" s="16">
        <f t="shared" si="37"/>
        <v>0</v>
      </c>
      <c r="F285" s="16">
        <f t="shared" si="38"/>
        <v>0</v>
      </c>
      <c r="G285" s="14">
        <f t="shared" si="39"/>
        <v>0</v>
      </c>
      <c r="H285" s="14">
        <f t="shared" si="41"/>
        <v>3.3527612686157227E-08</v>
      </c>
    </row>
    <row r="286" spans="1:8" ht="13.5">
      <c r="A286" s="19">
        <f t="shared" si="40"/>
        <v>50010</v>
      </c>
      <c r="B286">
        <f t="shared" si="35"/>
        <v>24</v>
      </c>
      <c r="C286">
        <f t="shared" si="36"/>
        <v>23</v>
      </c>
      <c r="D286">
        <v>274</v>
      </c>
      <c r="E286" s="16">
        <f t="shared" si="37"/>
        <v>0</v>
      </c>
      <c r="F286" s="16">
        <f t="shared" si="38"/>
        <v>0</v>
      </c>
      <c r="G286" s="14">
        <f t="shared" si="39"/>
        <v>0</v>
      </c>
      <c r="H286" s="14">
        <f t="shared" si="41"/>
        <v>3.3527612686157227E-08</v>
      </c>
    </row>
    <row r="287" spans="1:8" ht="13.5">
      <c r="A287" s="19">
        <f t="shared" si="40"/>
        <v>50041</v>
      </c>
      <c r="B287">
        <f t="shared" si="35"/>
        <v>24</v>
      </c>
      <c r="C287">
        <f t="shared" si="36"/>
        <v>23</v>
      </c>
      <c r="D287">
        <v>275</v>
      </c>
      <c r="E287" s="16">
        <f t="shared" si="37"/>
        <v>0</v>
      </c>
      <c r="F287" s="16">
        <f t="shared" si="38"/>
        <v>0</v>
      </c>
      <c r="G287" s="14">
        <f t="shared" si="39"/>
        <v>0</v>
      </c>
      <c r="H287" s="14">
        <f t="shared" si="41"/>
        <v>3.3527612686157227E-08</v>
      </c>
    </row>
    <row r="288" spans="1:8" ht="13.5">
      <c r="A288" s="19">
        <f t="shared" si="40"/>
        <v>50072</v>
      </c>
      <c r="B288">
        <f t="shared" si="35"/>
        <v>24</v>
      </c>
      <c r="C288">
        <f t="shared" si="36"/>
        <v>23</v>
      </c>
      <c r="D288">
        <v>276</v>
      </c>
      <c r="E288" s="16">
        <f t="shared" si="37"/>
        <v>0</v>
      </c>
      <c r="F288" s="16">
        <f t="shared" si="38"/>
        <v>0</v>
      </c>
      <c r="G288" s="14">
        <f t="shared" si="39"/>
        <v>0</v>
      </c>
      <c r="H288" s="14">
        <f t="shared" si="41"/>
        <v>3.3527612686157227E-08</v>
      </c>
    </row>
    <row r="289" spans="1:8" ht="13.5">
      <c r="A289" s="19">
        <f t="shared" si="40"/>
        <v>50100</v>
      </c>
      <c r="B289">
        <f t="shared" si="35"/>
        <v>24</v>
      </c>
      <c r="C289">
        <f t="shared" si="36"/>
        <v>24</v>
      </c>
      <c r="D289">
        <v>277</v>
      </c>
      <c r="E289" s="16">
        <f t="shared" si="37"/>
        <v>0</v>
      </c>
      <c r="F289" s="16">
        <f t="shared" si="38"/>
        <v>0</v>
      </c>
      <c r="G289" s="14">
        <f t="shared" si="39"/>
        <v>0</v>
      </c>
      <c r="H289" s="14">
        <f t="shared" si="41"/>
        <v>3.3527612686157227E-08</v>
      </c>
    </row>
    <row r="290" spans="1:8" ht="13.5">
      <c r="A290" s="19">
        <f t="shared" si="40"/>
        <v>50131</v>
      </c>
      <c r="B290">
        <f t="shared" si="35"/>
        <v>24</v>
      </c>
      <c r="C290">
        <f t="shared" si="36"/>
        <v>24</v>
      </c>
      <c r="D290">
        <v>278</v>
      </c>
      <c r="E290" s="16">
        <f t="shared" si="37"/>
        <v>0</v>
      </c>
      <c r="F290" s="16">
        <f t="shared" si="38"/>
        <v>0</v>
      </c>
      <c r="G290" s="14">
        <f t="shared" si="39"/>
        <v>0</v>
      </c>
      <c r="H290" s="14">
        <f t="shared" si="41"/>
        <v>3.3527612686157227E-08</v>
      </c>
    </row>
    <row r="291" spans="1:8" ht="13.5">
      <c r="A291" s="19">
        <f t="shared" si="40"/>
        <v>50161</v>
      </c>
      <c r="B291">
        <f t="shared" si="35"/>
        <v>24</v>
      </c>
      <c r="C291">
        <f t="shared" si="36"/>
        <v>24</v>
      </c>
      <c r="D291">
        <v>279</v>
      </c>
      <c r="E291" s="16">
        <f t="shared" si="37"/>
        <v>0</v>
      </c>
      <c r="F291" s="16">
        <f t="shared" si="38"/>
        <v>0</v>
      </c>
      <c r="G291" s="14">
        <f t="shared" si="39"/>
        <v>0</v>
      </c>
      <c r="H291" s="14">
        <f t="shared" si="41"/>
        <v>3.3527612686157227E-08</v>
      </c>
    </row>
    <row r="292" spans="1:8" ht="13.5">
      <c r="A292" s="19">
        <f t="shared" si="40"/>
        <v>50192</v>
      </c>
      <c r="B292">
        <f t="shared" si="35"/>
        <v>24</v>
      </c>
      <c r="C292">
        <f t="shared" si="36"/>
        <v>24</v>
      </c>
      <c r="D292">
        <v>280</v>
      </c>
      <c r="E292" s="16">
        <f t="shared" si="37"/>
        <v>0</v>
      </c>
      <c r="F292" s="16">
        <f t="shared" si="38"/>
        <v>0</v>
      </c>
      <c r="G292" s="14">
        <f t="shared" si="39"/>
        <v>0</v>
      </c>
      <c r="H292" s="14">
        <f t="shared" si="41"/>
        <v>3.3527612686157227E-08</v>
      </c>
    </row>
    <row r="293" spans="1:8" ht="13.5">
      <c r="A293" s="19">
        <f t="shared" si="40"/>
        <v>50222</v>
      </c>
      <c r="B293">
        <f t="shared" si="35"/>
        <v>24</v>
      </c>
      <c r="C293">
        <f t="shared" si="36"/>
        <v>24</v>
      </c>
      <c r="D293">
        <v>281</v>
      </c>
      <c r="E293" s="16">
        <f t="shared" si="37"/>
        <v>0</v>
      </c>
      <c r="F293" s="16">
        <f t="shared" si="38"/>
        <v>0</v>
      </c>
      <c r="G293" s="14">
        <f t="shared" si="39"/>
        <v>0</v>
      </c>
      <c r="H293" s="14">
        <f t="shared" si="41"/>
        <v>3.3527612686157227E-08</v>
      </c>
    </row>
    <row r="294" spans="1:8" ht="13.5">
      <c r="A294" s="19">
        <f t="shared" si="40"/>
        <v>50253</v>
      </c>
      <c r="B294">
        <f t="shared" si="35"/>
        <v>24</v>
      </c>
      <c r="C294">
        <f t="shared" si="36"/>
        <v>24</v>
      </c>
      <c r="D294">
        <v>282</v>
      </c>
      <c r="E294" s="16">
        <f t="shared" si="37"/>
        <v>0</v>
      </c>
      <c r="F294" s="16">
        <f t="shared" si="38"/>
        <v>0</v>
      </c>
      <c r="G294" s="14">
        <f t="shared" si="39"/>
        <v>0</v>
      </c>
      <c r="H294" s="14">
        <f t="shared" si="41"/>
        <v>3.3527612686157227E-08</v>
      </c>
    </row>
    <row r="295" spans="1:8" ht="13.5">
      <c r="A295" s="19">
        <f t="shared" si="40"/>
        <v>50284</v>
      </c>
      <c r="B295">
        <f t="shared" si="35"/>
        <v>24</v>
      </c>
      <c r="C295">
        <f t="shared" si="36"/>
        <v>24</v>
      </c>
      <c r="D295">
        <v>283</v>
      </c>
      <c r="E295" s="16">
        <f t="shared" si="37"/>
        <v>0</v>
      </c>
      <c r="F295" s="16">
        <f t="shared" si="38"/>
        <v>0</v>
      </c>
      <c r="G295" s="14">
        <f t="shared" si="39"/>
        <v>0</v>
      </c>
      <c r="H295" s="14">
        <f t="shared" si="41"/>
        <v>3.3527612686157227E-08</v>
      </c>
    </row>
    <row r="296" spans="1:8" ht="13.5">
      <c r="A296" s="19">
        <f t="shared" si="40"/>
        <v>50314</v>
      </c>
      <c r="B296">
        <f t="shared" si="35"/>
        <v>25</v>
      </c>
      <c r="C296">
        <f t="shared" si="36"/>
        <v>24</v>
      </c>
      <c r="D296">
        <v>284</v>
      </c>
      <c r="E296" s="16">
        <f t="shared" si="37"/>
        <v>0</v>
      </c>
      <c r="F296" s="16">
        <f t="shared" si="38"/>
        <v>0</v>
      </c>
      <c r="G296" s="14">
        <f t="shared" si="39"/>
        <v>0</v>
      </c>
      <c r="H296" s="14">
        <f t="shared" si="41"/>
        <v>3.3527612686157227E-08</v>
      </c>
    </row>
    <row r="297" spans="1:8" ht="13.5">
      <c r="A297" s="19">
        <f t="shared" si="40"/>
        <v>50345</v>
      </c>
      <c r="B297">
        <f t="shared" si="35"/>
        <v>25</v>
      </c>
      <c r="C297">
        <f t="shared" si="36"/>
        <v>24</v>
      </c>
      <c r="D297">
        <v>285</v>
      </c>
      <c r="E297" s="16">
        <f t="shared" si="37"/>
        <v>0</v>
      </c>
      <c r="F297" s="16">
        <f t="shared" si="38"/>
        <v>0</v>
      </c>
      <c r="G297" s="14">
        <f t="shared" si="39"/>
        <v>0</v>
      </c>
      <c r="H297" s="14">
        <f t="shared" si="41"/>
        <v>3.3527612686157227E-08</v>
      </c>
    </row>
    <row r="298" spans="1:8" ht="13.5">
      <c r="A298" s="19">
        <f t="shared" si="40"/>
        <v>50375</v>
      </c>
      <c r="B298">
        <f t="shared" si="35"/>
        <v>25</v>
      </c>
      <c r="C298">
        <f t="shared" si="36"/>
        <v>24</v>
      </c>
      <c r="D298">
        <v>286</v>
      </c>
      <c r="E298" s="16">
        <f t="shared" si="37"/>
        <v>0</v>
      </c>
      <c r="F298" s="16">
        <f t="shared" si="38"/>
        <v>0</v>
      </c>
      <c r="G298" s="14">
        <f t="shared" si="39"/>
        <v>0</v>
      </c>
      <c r="H298" s="14">
        <f t="shared" si="41"/>
        <v>3.3527612686157227E-08</v>
      </c>
    </row>
    <row r="299" spans="1:8" ht="13.5">
      <c r="A299" s="19">
        <f t="shared" si="40"/>
        <v>50406</v>
      </c>
      <c r="B299">
        <f t="shared" si="35"/>
        <v>25</v>
      </c>
      <c r="C299">
        <f t="shared" si="36"/>
        <v>24</v>
      </c>
      <c r="D299">
        <v>287</v>
      </c>
      <c r="E299" s="16">
        <f t="shared" si="37"/>
        <v>0</v>
      </c>
      <c r="F299" s="16">
        <f t="shared" si="38"/>
        <v>0</v>
      </c>
      <c r="G299" s="14">
        <f t="shared" si="39"/>
        <v>0</v>
      </c>
      <c r="H299" s="14">
        <f t="shared" si="41"/>
        <v>3.3527612686157227E-08</v>
      </c>
    </row>
    <row r="300" spans="1:8" ht="13.5">
      <c r="A300" s="19">
        <f t="shared" si="40"/>
        <v>50437</v>
      </c>
      <c r="B300">
        <f t="shared" si="35"/>
        <v>25</v>
      </c>
      <c r="C300">
        <f t="shared" si="36"/>
        <v>24</v>
      </c>
      <c r="D300">
        <v>288</v>
      </c>
      <c r="E300" s="16">
        <f t="shared" si="37"/>
        <v>0</v>
      </c>
      <c r="F300" s="16">
        <f t="shared" si="38"/>
        <v>0</v>
      </c>
      <c r="G300" s="14">
        <f t="shared" si="39"/>
        <v>0</v>
      </c>
      <c r="H300" s="14">
        <f t="shared" si="41"/>
        <v>3.3527612686157227E-08</v>
      </c>
    </row>
    <row r="301" spans="1:8" ht="13.5">
      <c r="A301" s="19">
        <f t="shared" si="40"/>
        <v>50465</v>
      </c>
      <c r="B301">
        <f t="shared" si="35"/>
        <v>25</v>
      </c>
      <c r="C301">
        <f t="shared" si="36"/>
        <v>25</v>
      </c>
      <c r="D301">
        <v>289</v>
      </c>
      <c r="E301" s="16">
        <f t="shared" si="37"/>
        <v>0</v>
      </c>
      <c r="F301" s="16">
        <f t="shared" si="38"/>
        <v>0</v>
      </c>
      <c r="G301" s="14">
        <f t="shared" si="39"/>
        <v>0</v>
      </c>
      <c r="H301" s="14">
        <f t="shared" si="41"/>
        <v>3.3527612686157227E-08</v>
      </c>
    </row>
    <row r="302" spans="1:8" ht="13.5">
      <c r="A302" s="19">
        <f t="shared" si="40"/>
        <v>50496</v>
      </c>
      <c r="B302">
        <f t="shared" si="35"/>
        <v>25</v>
      </c>
      <c r="C302">
        <f t="shared" si="36"/>
        <v>25</v>
      </c>
      <c r="D302">
        <v>290</v>
      </c>
      <c r="E302" s="16">
        <f t="shared" si="37"/>
        <v>0</v>
      </c>
      <c r="F302" s="16">
        <f t="shared" si="38"/>
        <v>0</v>
      </c>
      <c r="G302" s="14">
        <f t="shared" si="39"/>
        <v>0</v>
      </c>
      <c r="H302" s="14">
        <f t="shared" si="41"/>
        <v>3.3527612686157227E-08</v>
      </c>
    </row>
    <row r="303" spans="1:8" ht="13.5">
      <c r="A303" s="19">
        <f t="shared" si="40"/>
        <v>50526</v>
      </c>
      <c r="B303">
        <f t="shared" si="35"/>
        <v>25</v>
      </c>
      <c r="C303">
        <f t="shared" si="36"/>
        <v>25</v>
      </c>
      <c r="D303">
        <v>291</v>
      </c>
      <c r="E303" s="16">
        <f t="shared" si="37"/>
        <v>0</v>
      </c>
      <c r="F303" s="16">
        <f t="shared" si="38"/>
        <v>0</v>
      </c>
      <c r="G303" s="14">
        <f t="shared" si="39"/>
        <v>0</v>
      </c>
      <c r="H303" s="14">
        <f t="shared" si="41"/>
        <v>3.3527612686157227E-08</v>
      </c>
    </row>
    <row r="304" spans="1:8" ht="13.5">
      <c r="A304" s="19">
        <f t="shared" si="40"/>
        <v>50557</v>
      </c>
      <c r="B304">
        <f t="shared" si="35"/>
        <v>25</v>
      </c>
      <c r="C304">
        <f t="shared" si="36"/>
        <v>25</v>
      </c>
      <c r="D304">
        <v>292</v>
      </c>
      <c r="E304" s="16">
        <f t="shared" si="37"/>
        <v>0</v>
      </c>
      <c r="F304" s="16">
        <f t="shared" si="38"/>
        <v>0</v>
      </c>
      <c r="G304" s="14">
        <f t="shared" si="39"/>
        <v>0</v>
      </c>
      <c r="H304" s="14">
        <f t="shared" si="41"/>
        <v>3.3527612686157227E-08</v>
      </c>
    </row>
    <row r="305" spans="1:8" ht="13.5">
      <c r="A305" s="19">
        <f t="shared" si="40"/>
        <v>50587</v>
      </c>
      <c r="B305">
        <f t="shared" si="35"/>
        <v>25</v>
      </c>
      <c r="C305">
        <f t="shared" si="36"/>
        <v>25</v>
      </c>
      <c r="D305">
        <v>293</v>
      </c>
      <c r="E305" s="16">
        <f t="shared" si="37"/>
        <v>0</v>
      </c>
      <c r="F305" s="16">
        <f t="shared" si="38"/>
        <v>0</v>
      </c>
      <c r="G305" s="14">
        <f t="shared" si="39"/>
        <v>0</v>
      </c>
      <c r="H305" s="14">
        <f t="shared" si="41"/>
        <v>3.3527612686157227E-08</v>
      </c>
    </row>
    <row r="306" spans="1:8" ht="13.5">
      <c r="A306" s="19">
        <f t="shared" si="40"/>
        <v>50618</v>
      </c>
      <c r="B306">
        <f t="shared" si="35"/>
        <v>25</v>
      </c>
      <c r="C306">
        <f t="shared" si="36"/>
        <v>25</v>
      </c>
      <c r="D306">
        <v>294</v>
      </c>
      <c r="E306" s="16">
        <f t="shared" si="37"/>
        <v>0</v>
      </c>
      <c r="F306" s="16">
        <f t="shared" si="38"/>
        <v>0</v>
      </c>
      <c r="G306" s="14">
        <f t="shared" si="39"/>
        <v>0</v>
      </c>
      <c r="H306" s="14">
        <f t="shared" si="41"/>
        <v>3.3527612686157227E-08</v>
      </c>
    </row>
    <row r="307" spans="1:8" ht="13.5">
      <c r="A307" s="19">
        <f t="shared" si="40"/>
        <v>50649</v>
      </c>
      <c r="B307">
        <f t="shared" si="35"/>
        <v>25</v>
      </c>
      <c r="C307">
        <f t="shared" si="36"/>
        <v>25</v>
      </c>
      <c r="D307">
        <v>295</v>
      </c>
      <c r="E307" s="16">
        <f t="shared" si="37"/>
        <v>0</v>
      </c>
      <c r="F307" s="16">
        <f t="shared" si="38"/>
        <v>0</v>
      </c>
      <c r="G307" s="14">
        <f t="shared" si="39"/>
        <v>0</v>
      </c>
      <c r="H307" s="14">
        <f t="shared" si="41"/>
        <v>3.3527612686157227E-08</v>
      </c>
    </row>
    <row r="308" spans="1:8" ht="13.5">
      <c r="A308" s="19">
        <f t="shared" si="40"/>
        <v>50679</v>
      </c>
      <c r="B308">
        <f t="shared" si="35"/>
        <v>26</v>
      </c>
      <c r="C308">
        <f t="shared" si="36"/>
        <v>25</v>
      </c>
      <c r="D308">
        <v>296</v>
      </c>
      <c r="E308" s="16">
        <f t="shared" si="37"/>
        <v>0</v>
      </c>
      <c r="F308" s="16">
        <f t="shared" si="38"/>
        <v>0</v>
      </c>
      <c r="G308" s="14">
        <f t="shared" si="39"/>
        <v>0</v>
      </c>
      <c r="H308" s="14">
        <f t="shared" si="41"/>
        <v>3.3527612686157227E-08</v>
      </c>
    </row>
    <row r="309" spans="1:8" ht="13.5">
      <c r="A309" s="19">
        <f t="shared" si="40"/>
        <v>50710</v>
      </c>
      <c r="B309">
        <f t="shared" si="35"/>
        <v>26</v>
      </c>
      <c r="C309">
        <f t="shared" si="36"/>
        <v>25</v>
      </c>
      <c r="D309">
        <v>297</v>
      </c>
      <c r="E309" s="16">
        <f t="shared" si="37"/>
        <v>0</v>
      </c>
      <c r="F309" s="16">
        <f t="shared" si="38"/>
        <v>0</v>
      </c>
      <c r="G309" s="14">
        <f t="shared" si="39"/>
        <v>0</v>
      </c>
      <c r="H309" s="14">
        <f t="shared" si="41"/>
        <v>3.3527612686157227E-08</v>
      </c>
    </row>
    <row r="310" spans="1:8" ht="13.5">
      <c r="A310" s="19">
        <f t="shared" si="40"/>
        <v>50740</v>
      </c>
      <c r="B310">
        <f t="shared" si="35"/>
        <v>26</v>
      </c>
      <c r="C310">
        <f t="shared" si="36"/>
        <v>25</v>
      </c>
      <c r="D310">
        <v>298</v>
      </c>
      <c r="E310" s="16">
        <f t="shared" si="37"/>
        <v>0</v>
      </c>
      <c r="F310" s="16">
        <f t="shared" si="38"/>
        <v>0</v>
      </c>
      <c r="G310" s="14">
        <f t="shared" si="39"/>
        <v>0</v>
      </c>
      <c r="H310" s="14">
        <f t="shared" si="41"/>
        <v>3.3527612686157227E-08</v>
      </c>
    </row>
    <row r="311" spans="1:8" ht="13.5">
      <c r="A311" s="19">
        <f t="shared" si="40"/>
        <v>50771</v>
      </c>
      <c r="B311">
        <f t="shared" si="35"/>
        <v>26</v>
      </c>
      <c r="C311">
        <f t="shared" si="36"/>
        <v>25</v>
      </c>
      <c r="D311">
        <v>299</v>
      </c>
      <c r="E311" s="16">
        <f t="shared" si="37"/>
        <v>0</v>
      </c>
      <c r="F311" s="16">
        <f t="shared" si="38"/>
        <v>0</v>
      </c>
      <c r="G311" s="14">
        <f t="shared" si="39"/>
        <v>0</v>
      </c>
      <c r="H311" s="14">
        <f t="shared" si="41"/>
        <v>3.3527612686157227E-08</v>
      </c>
    </row>
    <row r="312" spans="1:8" ht="13.5">
      <c r="A312" s="19">
        <f t="shared" si="40"/>
        <v>50802</v>
      </c>
      <c r="B312">
        <f t="shared" si="35"/>
        <v>26</v>
      </c>
      <c r="C312">
        <f t="shared" si="36"/>
        <v>25</v>
      </c>
      <c r="D312">
        <v>300</v>
      </c>
      <c r="E312" s="16">
        <f t="shared" si="37"/>
        <v>0</v>
      </c>
      <c r="F312" s="16">
        <f t="shared" si="38"/>
        <v>0</v>
      </c>
      <c r="G312" s="14">
        <f t="shared" si="39"/>
        <v>0</v>
      </c>
      <c r="H312" s="14">
        <f t="shared" si="41"/>
        <v>3.3527612686157227E-08</v>
      </c>
    </row>
    <row r="313" spans="1:8" ht="13.5">
      <c r="A313" s="19">
        <f t="shared" si="40"/>
        <v>50830</v>
      </c>
      <c r="B313">
        <f t="shared" si="35"/>
        <v>26</v>
      </c>
      <c r="C313">
        <f t="shared" si="36"/>
        <v>26</v>
      </c>
      <c r="D313">
        <v>301</v>
      </c>
      <c r="E313" s="16">
        <f t="shared" si="37"/>
        <v>0</v>
      </c>
      <c r="F313" s="16">
        <f t="shared" si="38"/>
        <v>0</v>
      </c>
      <c r="G313" s="14">
        <f t="shared" si="39"/>
        <v>0</v>
      </c>
      <c r="H313" s="14">
        <f t="shared" si="41"/>
        <v>3.3527612686157227E-08</v>
      </c>
    </row>
    <row r="314" spans="1:8" ht="13.5">
      <c r="A314" s="19">
        <f t="shared" si="40"/>
        <v>50861</v>
      </c>
      <c r="B314">
        <f t="shared" si="35"/>
        <v>26</v>
      </c>
      <c r="C314">
        <f t="shared" si="36"/>
        <v>26</v>
      </c>
      <c r="D314">
        <v>302</v>
      </c>
      <c r="E314" s="16">
        <f t="shared" si="37"/>
        <v>0</v>
      </c>
      <c r="F314" s="16">
        <f t="shared" si="38"/>
        <v>0</v>
      </c>
      <c r="G314" s="14">
        <f t="shared" si="39"/>
        <v>0</v>
      </c>
      <c r="H314" s="14">
        <f t="shared" si="41"/>
        <v>3.3527612686157227E-08</v>
      </c>
    </row>
    <row r="315" spans="1:8" ht="13.5">
      <c r="A315" s="19">
        <f t="shared" si="40"/>
        <v>50891</v>
      </c>
      <c r="B315">
        <f t="shared" si="35"/>
        <v>26</v>
      </c>
      <c r="C315">
        <f t="shared" si="36"/>
        <v>26</v>
      </c>
      <c r="D315">
        <v>303</v>
      </c>
      <c r="E315" s="16">
        <f t="shared" si="37"/>
        <v>0</v>
      </c>
      <c r="F315" s="16">
        <f t="shared" si="38"/>
        <v>0</v>
      </c>
      <c r="G315" s="14">
        <f t="shared" si="39"/>
        <v>0</v>
      </c>
      <c r="H315" s="14">
        <f t="shared" si="41"/>
        <v>3.3527612686157227E-08</v>
      </c>
    </row>
    <row r="316" spans="1:8" ht="13.5">
      <c r="A316" s="19">
        <f t="shared" si="40"/>
        <v>50922</v>
      </c>
      <c r="B316">
        <f t="shared" si="35"/>
        <v>26</v>
      </c>
      <c r="C316">
        <f t="shared" si="36"/>
        <v>26</v>
      </c>
      <c r="D316">
        <v>304</v>
      </c>
      <c r="E316" s="16">
        <f t="shared" si="37"/>
        <v>0</v>
      </c>
      <c r="F316" s="16">
        <f t="shared" si="38"/>
        <v>0</v>
      </c>
      <c r="G316" s="14">
        <f t="shared" si="39"/>
        <v>0</v>
      </c>
      <c r="H316" s="14">
        <f t="shared" si="41"/>
        <v>3.3527612686157227E-08</v>
      </c>
    </row>
    <row r="317" spans="1:8" ht="13.5">
      <c r="A317" s="19">
        <f t="shared" si="40"/>
        <v>50952</v>
      </c>
      <c r="B317">
        <f t="shared" si="35"/>
        <v>26</v>
      </c>
      <c r="C317">
        <f t="shared" si="36"/>
        <v>26</v>
      </c>
      <c r="D317">
        <v>305</v>
      </c>
      <c r="E317" s="16">
        <f t="shared" si="37"/>
        <v>0</v>
      </c>
      <c r="F317" s="16">
        <f t="shared" si="38"/>
        <v>0</v>
      </c>
      <c r="G317" s="14">
        <f t="shared" si="39"/>
        <v>0</v>
      </c>
      <c r="H317" s="14">
        <f t="shared" si="41"/>
        <v>3.3527612686157227E-08</v>
      </c>
    </row>
    <row r="318" spans="1:8" ht="13.5">
      <c r="A318" s="19">
        <f t="shared" si="40"/>
        <v>50983</v>
      </c>
      <c r="B318">
        <f t="shared" si="35"/>
        <v>26</v>
      </c>
      <c r="C318">
        <f t="shared" si="36"/>
        <v>26</v>
      </c>
      <c r="D318">
        <v>306</v>
      </c>
      <c r="E318" s="16">
        <f t="shared" si="37"/>
        <v>0</v>
      </c>
      <c r="F318" s="16">
        <f t="shared" si="38"/>
        <v>0</v>
      </c>
      <c r="G318" s="14">
        <f t="shared" si="39"/>
        <v>0</v>
      </c>
      <c r="H318" s="14">
        <f t="shared" si="41"/>
        <v>3.3527612686157227E-08</v>
      </c>
    </row>
    <row r="319" spans="1:8" ht="13.5">
      <c r="A319" s="19">
        <f t="shared" si="40"/>
        <v>51014</v>
      </c>
      <c r="B319">
        <f t="shared" si="35"/>
        <v>26</v>
      </c>
      <c r="C319">
        <f t="shared" si="36"/>
        <v>26</v>
      </c>
      <c r="D319">
        <v>307</v>
      </c>
      <c r="E319" s="16">
        <f t="shared" si="37"/>
        <v>0</v>
      </c>
      <c r="F319" s="16">
        <f t="shared" si="38"/>
        <v>0</v>
      </c>
      <c r="G319" s="14">
        <f t="shared" si="39"/>
        <v>0</v>
      </c>
      <c r="H319" s="14">
        <f t="shared" si="41"/>
        <v>3.3527612686157227E-08</v>
      </c>
    </row>
    <row r="320" spans="1:8" ht="13.5">
      <c r="A320" s="19">
        <f t="shared" si="40"/>
        <v>51044</v>
      </c>
      <c r="B320">
        <f t="shared" si="35"/>
        <v>27</v>
      </c>
      <c r="C320">
        <f t="shared" si="36"/>
        <v>26</v>
      </c>
      <c r="D320">
        <v>308</v>
      </c>
      <c r="E320" s="16">
        <f t="shared" si="37"/>
        <v>0</v>
      </c>
      <c r="F320" s="16">
        <f t="shared" si="38"/>
        <v>0</v>
      </c>
      <c r="G320" s="14">
        <f t="shared" si="39"/>
        <v>0</v>
      </c>
      <c r="H320" s="14">
        <f t="shared" si="41"/>
        <v>3.3527612686157227E-08</v>
      </c>
    </row>
    <row r="321" spans="1:8" ht="13.5">
      <c r="A321" s="19">
        <f t="shared" si="40"/>
        <v>51075</v>
      </c>
      <c r="B321">
        <f t="shared" si="35"/>
        <v>27</v>
      </c>
      <c r="C321">
        <f t="shared" si="36"/>
        <v>26</v>
      </c>
      <c r="D321">
        <v>309</v>
      </c>
      <c r="E321" s="16">
        <f t="shared" si="37"/>
        <v>0</v>
      </c>
      <c r="F321" s="16">
        <f t="shared" si="38"/>
        <v>0</v>
      </c>
      <c r="G321" s="14">
        <f t="shared" si="39"/>
        <v>0</v>
      </c>
      <c r="H321" s="14">
        <f t="shared" si="41"/>
        <v>3.3527612686157227E-08</v>
      </c>
    </row>
    <row r="322" spans="1:8" ht="13.5">
      <c r="A322" s="19">
        <f t="shared" si="40"/>
        <v>51105</v>
      </c>
      <c r="B322">
        <f t="shared" si="35"/>
        <v>27</v>
      </c>
      <c r="C322">
        <f t="shared" si="36"/>
        <v>26</v>
      </c>
      <c r="D322">
        <v>310</v>
      </c>
      <c r="E322" s="16">
        <f t="shared" si="37"/>
        <v>0</v>
      </c>
      <c r="F322" s="16">
        <f t="shared" si="38"/>
        <v>0</v>
      </c>
      <c r="G322" s="14">
        <f t="shared" si="39"/>
        <v>0</v>
      </c>
      <c r="H322" s="14">
        <f t="shared" si="41"/>
        <v>3.3527612686157227E-08</v>
      </c>
    </row>
    <row r="323" spans="1:8" ht="13.5">
      <c r="A323" s="19">
        <f t="shared" si="40"/>
        <v>51136</v>
      </c>
      <c r="B323">
        <f t="shared" si="35"/>
        <v>27</v>
      </c>
      <c r="C323">
        <f t="shared" si="36"/>
        <v>26</v>
      </c>
      <c r="D323">
        <v>311</v>
      </c>
      <c r="E323" s="16">
        <f t="shared" si="37"/>
        <v>0</v>
      </c>
      <c r="F323" s="16">
        <f t="shared" si="38"/>
        <v>0</v>
      </c>
      <c r="G323" s="14">
        <f t="shared" si="39"/>
        <v>0</v>
      </c>
      <c r="H323" s="14">
        <f t="shared" si="41"/>
        <v>3.3527612686157227E-08</v>
      </c>
    </row>
    <row r="324" spans="1:8" ht="13.5">
      <c r="A324" s="19">
        <f t="shared" si="40"/>
        <v>51167</v>
      </c>
      <c r="B324">
        <f t="shared" si="35"/>
        <v>27</v>
      </c>
      <c r="C324">
        <f t="shared" si="36"/>
        <v>26</v>
      </c>
      <c r="D324">
        <v>312</v>
      </c>
      <c r="E324" s="16">
        <f t="shared" si="37"/>
        <v>0</v>
      </c>
      <c r="F324" s="16">
        <f t="shared" si="38"/>
        <v>0</v>
      </c>
      <c r="G324" s="14">
        <f t="shared" si="39"/>
        <v>0</v>
      </c>
      <c r="H324" s="14">
        <f t="shared" si="41"/>
        <v>3.3527612686157227E-08</v>
      </c>
    </row>
    <row r="325" spans="1:8" ht="13.5">
      <c r="A325" s="19">
        <f t="shared" si="40"/>
        <v>51196</v>
      </c>
      <c r="B325">
        <f t="shared" si="35"/>
        <v>27</v>
      </c>
      <c r="C325">
        <f t="shared" si="36"/>
        <v>27</v>
      </c>
      <c r="D325">
        <v>313</v>
      </c>
      <c r="E325" s="16">
        <f t="shared" si="37"/>
        <v>0</v>
      </c>
      <c r="F325" s="16">
        <f t="shared" si="38"/>
        <v>0</v>
      </c>
      <c r="G325" s="14">
        <f t="shared" si="39"/>
        <v>0</v>
      </c>
      <c r="H325" s="14">
        <f t="shared" si="41"/>
        <v>3.3527612686157227E-08</v>
      </c>
    </row>
    <row r="326" spans="1:8" ht="13.5">
      <c r="A326" s="19">
        <f t="shared" si="40"/>
        <v>51227</v>
      </c>
      <c r="B326">
        <f t="shared" si="35"/>
        <v>27</v>
      </c>
      <c r="C326">
        <f t="shared" si="36"/>
        <v>27</v>
      </c>
      <c r="D326">
        <v>314</v>
      </c>
      <c r="E326" s="16">
        <f t="shared" si="37"/>
        <v>0</v>
      </c>
      <c r="F326" s="16">
        <f t="shared" si="38"/>
        <v>0</v>
      </c>
      <c r="G326" s="14">
        <f t="shared" si="39"/>
        <v>0</v>
      </c>
      <c r="H326" s="14">
        <f t="shared" si="41"/>
        <v>3.3527612686157227E-08</v>
      </c>
    </row>
    <row r="327" spans="1:8" ht="13.5">
      <c r="A327" s="19">
        <f t="shared" si="40"/>
        <v>51257</v>
      </c>
      <c r="B327">
        <f t="shared" si="35"/>
        <v>27</v>
      </c>
      <c r="C327">
        <f t="shared" si="36"/>
        <v>27</v>
      </c>
      <c r="D327">
        <v>315</v>
      </c>
      <c r="E327" s="16">
        <f t="shared" si="37"/>
        <v>0</v>
      </c>
      <c r="F327" s="16">
        <f t="shared" si="38"/>
        <v>0</v>
      </c>
      <c r="G327" s="14">
        <f t="shared" si="39"/>
        <v>0</v>
      </c>
      <c r="H327" s="14">
        <f t="shared" si="41"/>
        <v>3.3527612686157227E-08</v>
      </c>
    </row>
    <row r="328" spans="1:8" ht="13.5">
      <c r="A328" s="19">
        <f t="shared" si="40"/>
        <v>51288</v>
      </c>
      <c r="B328">
        <f t="shared" si="35"/>
        <v>27</v>
      </c>
      <c r="C328">
        <f t="shared" si="36"/>
        <v>27</v>
      </c>
      <c r="D328">
        <v>316</v>
      </c>
      <c r="E328" s="16">
        <f t="shared" si="37"/>
        <v>0</v>
      </c>
      <c r="F328" s="16">
        <f t="shared" si="38"/>
        <v>0</v>
      </c>
      <c r="G328" s="14">
        <f t="shared" si="39"/>
        <v>0</v>
      </c>
      <c r="H328" s="14">
        <f t="shared" si="41"/>
        <v>3.3527612686157227E-08</v>
      </c>
    </row>
    <row r="329" spans="1:8" ht="13.5">
      <c r="A329" s="19">
        <f t="shared" si="40"/>
        <v>51318</v>
      </c>
      <c r="B329">
        <f t="shared" si="35"/>
        <v>27</v>
      </c>
      <c r="C329">
        <f t="shared" si="36"/>
        <v>27</v>
      </c>
      <c r="D329">
        <v>317</v>
      </c>
      <c r="E329" s="16">
        <f t="shared" si="37"/>
        <v>0</v>
      </c>
      <c r="F329" s="16">
        <f t="shared" si="38"/>
        <v>0</v>
      </c>
      <c r="G329" s="14">
        <f t="shared" si="39"/>
        <v>0</v>
      </c>
      <c r="H329" s="14">
        <f t="shared" si="41"/>
        <v>3.3527612686157227E-08</v>
      </c>
    </row>
    <row r="330" spans="1:8" ht="13.5">
      <c r="A330" s="19">
        <f t="shared" si="40"/>
        <v>51349</v>
      </c>
      <c r="B330">
        <f t="shared" si="35"/>
        <v>27</v>
      </c>
      <c r="C330">
        <f t="shared" si="36"/>
        <v>27</v>
      </c>
      <c r="D330">
        <v>318</v>
      </c>
      <c r="E330" s="16">
        <f t="shared" si="37"/>
        <v>0</v>
      </c>
      <c r="F330" s="16">
        <f t="shared" si="38"/>
        <v>0</v>
      </c>
      <c r="G330" s="14">
        <f t="shared" si="39"/>
        <v>0</v>
      </c>
      <c r="H330" s="14">
        <f t="shared" si="41"/>
        <v>3.3527612686157227E-08</v>
      </c>
    </row>
    <row r="331" spans="1:8" ht="13.5">
      <c r="A331" s="19">
        <f t="shared" si="40"/>
        <v>51380</v>
      </c>
      <c r="B331">
        <f t="shared" si="35"/>
        <v>27</v>
      </c>
      <c r="C331">
        <f t="shared" si="36"/>
        <v>27</v>
      </c>
      <c r="D331">
        <v>319</v>
      </c>
      <c r="E331" s="16">
        <f t="shared" si="37"/>
        <v>0</v>
      </c>
      <c r="F331" s="16">
        <f t="shared" si="38"/>
        <v>0</v>
      </c>
      <c r="G331" s="14">
        <f t="shared" si="39"/>
        <v>0</v>
      </c>
      <c r="H331" s="14">
        <f t="shared" si="41"/>
        <v>3.3527612686157227E-08</v>
      </c>
    </row>
    <row r="332" spans="1:8" ht="13.5">
      <c r="A332" s="19">
        <f t="shared" si="40"/>
        <v>51410</v>
      </c>
      <c r="B332">
        <f t="shared" si="35"/>
        <v>28</v>
      </c>
      <c r="C332">
        <f t="shared" si="36"/>
        <v>27</v>
      </c>
      <c r="D332">
        <v>320</v>
      </c>
      <c r="E332" s="16">
        <f t="shared" si="37"/>
        <v>0</v>
      </c>
      <c r="F332" s="16">
        <f t="shared" si="38"/>
        <v>0</v>
      </c>
      <c r="G332" s="14">
        <f t="shared" si="39"/>
        <v>0</v>
      </c>
      <c r="H332" s="14">
        <f t="shared" si="41"/>
        <v>3.3527612686157227E-08</v>
      </c>
    </row>
    <row r="333" spans="1:8" ht="13.5">
      <c r="A333" s="19">
        <f t="shared" si="40"/>
        <v>51441</v>
      </c>
      <c r="B333">
        <f aca="true" t="shared" si="42" ref="B333:B396">INT((D333+12-$F$10-1)/12)+1</f>
        <v>28</v>
      </c>
      <c r="C333">
        <f aca="true" t="shared" si="43" ref="C333:C396">INT((D333-1)/12)+1</f>
        <v>27</v>
      </c>
      <c r="D333">
        <v>321</v>
      </c>
      <c r="E333" s="16">
        <f aca="true" t="shared" si="44" ref="E333:E396">F333+G333</f>
        <v>0</v>
      </c>
      <c r="F333" s="16">
        <f aca="true" t="shared" si="45" ref="F333:F396">IF(D333&gt;$F$6*12,0,-PPMT($F$7/12,D333,$F$6*12,$F$4))</f>
        <v>0</v>
      </c>
      <c r="G333" s="14">
        <f aca="true" t="shared" si="46" ref="G333:G396">IF(D333&gt;$F$6*12,0,-IPMT($F$7/12,D333,$F$6*12,$F$4))</f>
        <v>0</v>
      </c>
      <c r="H333" s="14">
        <f t="shared" si="41"/>
        <v>3.3527612686157227E-08</v>
      </c>
    </row>
    <row r="334" spans="1:8" ht="13.5">
      <c r="A334" s="19">
        <f aca="true" t="shared" si="47" ref="A334:A397">DATE(YEAR(A333),MONTH(A333)+1,1)</f>
        <v>51471</v>
      </c>
      <c r="B334">
        <f t="shared" si="42"/>
        <v>28</v>
      </c>
      <c r="C334">
        <f t="shared" si="43"/>
        <v>27</v>
      </c>
      <c r="D334">
        <v>322</v>
      </c>
      <c r="E334" s="16">
        <f t="shared" si="44"/>
        <v>0</v>
      </c>
      <c r="F334" s="16">
        <f t="shared" si="45"/>
        <v>0</v>
      </c>
      <c r="G334" s="14">
        <f t="shared" si="46"/>
        <v>0</v>
      </c>
      <c r="H334" s="14">
        <f aca="true" t="shared" si="48" ref="H334:H397">H333-F334</f>
        <v>3.3527612686157227E-08</v>
      </c>
    </row>
    <row r="335" spans="1:8" ht="13.5">
      <c r="A335" s="19">
        <f t="shared" si="47"/>
        <v>51502</v>
      </c>
      <c r="B335">
        <f t="shared" si="42"/>
        <v>28</v>
      </c>
      <c r="C335">
        <f t="shared" si="43"/>
        <v>27</v>
      </c>
      <c r="D335">
        <v>323</v>
      </c>
      <c r="E335" s="16">
        <f t="shared" si="44"/>
        <v>0</v>
      </c>
      <c r="F335" s="16">
        <f t="shared" si="45"/>
        <v>0</v>
      </c>
      <c r="G335" s="14">
        <f t="shared" si="46"/>
        <v>0</v>
      </c>
      <c r="H335" s="14">
        <f t="shared" si="48"/>
        <v>3.3527612686157227E-08</v>
      </c>
    </row>
    <row r="336" spans="1:8" ht="13.5">
      <c r="A336" s="19">
        <f t="shared" si="47"/>
        <v>51533</v>
      </c>
      <c r="B336">
        <f t="shared" si="42"/>
        <v>28</v>
      </c>
      <c r="C336">
        <f t="shared" si="43"/>
        <v>27</v>
      </c>
      <c r="D336">
        <v>324</v>
      </c>
      <c r="E336" s="16">
        <f t="shared" si="44"/>
        <v>0</v>
      </c>
      <c r="F336" s="16">
        <f t="shared" si="45"/>
        <v>0</v>
      </c>
      <c r="G336" s="14">
        <f t="shared" si="46"/>
        <v>0</v>
      </c>
      <c r="H336" s="14">
        <f t="shared" si="48"/>
        <v>3.3527612686157227E-08</v>
      </c>
    </row>
    <row r="337" spans="1:8" ht="13.5">
      <c r="A337" s="19">
        <f t="shared" si="47"/>
        <v>51561</v>
      </c>
      <c r="B337">
        <f t="shared" si="42"/>
        <v>28</v>
      </c>
      <c r="C337">
        <f t="shared" si="43"/>
        <v>28</v>
      </c>
      <c r="D337">
        <v>325</v>
      </c>
      <c r="E337" s="16">
        <f t="shared" si="44"/>
        <v>0</v>
      </c>
      <c r="F337" s="16">
        <f t="shared" si="45"/>
        <v>0</v>
      </c>
      <c r="G337" s="14">
        <f t="shared" si="46"/>
        <v>0</v>
      </c>
      <c r="H337" s="14">
        <f t="shared" si="48"/>
        <v>3.3527612686157227E-08</v>
      </c>
    </row>
    <row r="338" spans="1:8" ht="13.5">
      <c r="A338" s="19">
        <f t="shared" si="47"/>
        <v>51592</v>
      </c>
      <c r="B338">
        <f t="shared" si="42"/>
        <v>28</v>
      </c>
      <c r="C338">
        <f t="shared" si="43"/>
        <v>28</v>
      </c>
      <c r="D338">
        <v>326</v>
      </c>
      <c r="E338" s="16">
        <f t="shared" si="44"/>
        <v>0</v>
      </c>
      <c r="F338" s="16">
        <f t="shared" si="45"/>
        <v>0</v>
      </c>
      <c r="G338" s="14">
        <f t="shared" si="46"/>
        <v>0</v>
      </c>
      <c r="H338" s="14">
        <f t="shared" si="48"/>
        <v>3.3527612686157227E-08</v>
      </c>
    </row>
    <row r="339" spans="1:8" ht="13.5">
      <c r="A339" s="19">
        <f t="shared" si="47"/>
        <v>51622</v>
      </c>
      <c r="B339">
        <f t="shared" si="42"/>
        <v>28</v>
      </c>
      <c r="C339">
        <f t="shared" si="43"/>
        <v>28</v>
      </c>
      <c r="D339">
        <v>327</v>
      </c>
      <c r="E339" s="16">
        <f t="shared" si="44"/>
        <v>0</v>
      </c>
      <c r="F339" s="16">
        <f t="shared" si="45"/>
        <v>0</v>
      </c>
      <c r="G339" s="14">
        <f t="shared" si="46"/>
        <v>0</v>
      </c>
      <c r="H339" s="14">
        <f t="shared" si="48"/>
        <v>3.3527612686157227E-08</v>
      </c>
    </row>
    <row r="340" spans="1:8" ht="13.5">
      <c r="A340" s="19">
        <f t="shared" si="47"/>
        <v>51653</v>
      </c>
      <c r="B340">
        <f t="shared" si="42"/>
        <v>28</v>
      </c>
      <c r="C340">
        <f t="shared" si="43"/>
        <v>28</v>
      </c>
      <c r="D340">
        <v>328</v>
      </c>
      <c r="E340" s="16">
        <f t="shared" si="44"/>
        <v>0</v>
      </c>
      <c r="F340" s="16">
        <f t="shared" si="45"/>
        <v>0</v>
      </c>
      <c r="G340" s="14">
        <f t="shared" si="46"/>
        <v>0</v>
      </c>
      <c r="H340" s="14">
        <f t="shared" si="48"/>
        <v>3.3527612686157227E-08</v>
      </c>
    </row>
    <row r="341" spans="1:8" ht="13.5">
      <c r="A341" s="19">
        <f t="shared" si="47"/>
        <v>51683</v>
      </c>
      <c r="B341">
        <f t="shared" si="42"/>
        <v>28</v>
      </c>
      <c r="C341">
        <f t="shared" si="43"/>
        <v>28</v>
      </c>
      <c r="D341">
        <v>329</v>
      </c>
      <c r="E341" s="16">
        <f t="shared" si="44"/>
        <v>0</v>
      </c>
      <c r="F341" s="16">
        <f t="shared" si="45"/>
        <v>0</v>
      </c>
      <c r="G341" s="14">
        <f t="shared" si="46"/>
        <v>0</v>
      </c>
      <c r="H341" s="14">
        <f t="shared" si="48"/>
        <v>3.3527612686157227E-08</v>
      </c>
    </row>
    <row r="342" spans="1:8" ht="13.5">
      <c r="A342" s="19">
        <f t="shared" si="47"/>
        <v>51714</v>
      </c>
      <c r="B342">
        <f t="shared" si="42"/>
        <v>28</v>
      </c>
      <c r="C342">
        <f t="shared" si="43"/>
        <v>28</v>
      </c>
      <c r="D342">
        <v>330</v>
      </c>
      <c r="E342" s="16">
        <f t="shared" si="44"/>
        <v>0</v>
      </c>
      <c r="F342" s="16">
        <f t="shared" si="45"/>
        <v>0</v>
      </c>
      <c r="G342" s="14">
        <f t="shared" si="46"/>
        <v>0</v>
      </c>
      <c r="H342" s="14">
        <f t="shared" si="48"/>
        <v>3.3527612686157227E-08</v>
      </c>
    </row>
    <row r="343" spans="1:8" ht="13.5">
      <c r="A343" s="19">
        <f t="shared" si="47"/>
        <v>51745</v>
      </c>
      <c r="B343">
        <f t="shared" si="42"/>
        <v>28</v>
      </c>
      <c r="C343">
        <f t="shared" si="43"/>
        <v>28</v>
      </c>
      <c r="D343">
        <v>331</v>
      </c>
      <c r="E343" s="16">
        <f t="shared" si="44"/>
        <v>0</v>
      </c>
      <c r="F343" s="16">
        <f t="shared" si="45"/>
        <v>0</v>
      </c>
      <c r="G343" s="14">
        <f t="shared" si="46"/>
        <v>0</v>
      </c>
      <c r="H343" s="14">
        <f t="shared" si="48"/>
        <v>3.3527612686157227E-08</v>
      </c>
    </row>
    <row r="344" spans="1:8" ht="13.5">
      <c r="A344" s="19">
        <f t="shared" si="47"/>
        <v>51775</v>
      </c>
      <c r="B344">
        <f t="shared" si="42"/>
        <v>29</v>
      </c>
      <c r="C344">
        <f t="shared" si="43"/>
        <v>28</v>
      </c>
      <c r="D344">
        <v>332</v>
      </c>
      <c r="E344" s="16">
        <f t="shared" si="44"/>
        <v>0</v>
      </c>
      <c r="F344" s="16">
        <f t="shared" si="45"/>
        <v>0</v>
      </c>
      <c r="G344" s="14">
        <f t="shared" si="46"/>
        <v>0</v>
      </c>
      <c r="H344" s="14">
        <f t="shared" si="48"/>
        <v>3.3527612686157227E-08</v>
      </c>
    </row>
    <row r="345" spans="1:8" ht="13.5">
      <c r="A345" s="19">
        <f t="shared" si="47"/>
        <v>51806</v>
      </c>
      <c r="B345">
        <f t="shared" si="42"/>
        <v>29</v>
      </c>
      <c r="C345">
        <f t="shared" si="43"/>
        <v>28</v>
      </c>
      <c r="D345">
        <v>333</v>
      </c>
      <c r="E345" s="16">
        <f t="shared" si="44"/>
        <v>0</v>
      </c>
      <c r="F345" s="16">
        <f t="shared" si="45"/>
        <v>0</v>
      </c>
      <c r="G345" s="14">
        <f t="shared" si="46"/>
        <v>0</v>
      </c>
      <c r="H345" s="14">
        <f t="shared" si="48"/>
        <v>3.3527612686157227E-08</v>
      </c>
    </row>
    <row r="346" spans="1:8" ht="13.5">
      <c r="A346" s="19">
        <f t="shared" si="47"/>
        <v>51836</v>
      </c>
      <c r="B346">
        <f t="shared" si="42"/>
        <v>29</v>
      </c>
      <c r="C346">
        <f t="shared" si="43"/>
        <v>28</v>
      </c>
      <c r="D346">
        <v>334</v>
      </c>
      <c r="E346" s="16">
        <f t="shared" si="44"/>
        <v>0</v>
      </c>
      <c r="F346" s="16">
        <f t="shared" si="45"/>
        <v>0</v>
      </c>
      <c r="G346" s="14">
        <f t="shared" si="46"/>
        <v>0</v>
      </c>
      <c r="H346" s="14">
        <f t="shared" si="48"/>
        <v>3.3527612686157227E-08</v>
      </c>
    </row>
    <row r="347" spans="1:8" ht="13.5">
      <c r="A347" s="19">
        <f t="shared" si="47"/>
        <v>51867</v>
      </c>
      <c r="B347">
        <f t="shared" si="42"/>
        <v>29</v>
      </c>
      <c r="C347">
        <f t="shared" si="43"/>
        <v>28</v>
      </c>
      <c r="D347">
        <v>335</v>
      </c>
      <c r="E347" s="16">
        <f t="shared" si="44"/>
        <v>0</v>
      </c>
      <c r="F347" s="16">
        <f t="shared" si="45"/>
        <v>0</v>
      </c>
      <c r="G347" s="14">
        <f t="shared" si="46"/>
        <v>0</v>
      </c>
      <c r="H347" s="14">
        <f t="shared" si="48"/>
        <v>3.3527612686157227E-08</v>
      </c>
    </row>
    <row r="348" spans="1:8" ht="13.5">
      <c r="A348" s="19">
        <f t="shared" si="47"/>
        <v>51898</v>
      </c>
      <c r="B348">
        <f t="shared" si="42"/>
        <v>29</v>
      </c>
      <c r="C348">
        <f t="shared" si="43"/>
        <v>28</v>
      </c>
      <c r="D348">
        <v>336</v>
      </c>
      <c r="E348" s="16">
        <f t="shared" si="44"/>
        <v>0</v>
      </c>
      <c r="F348" s="16">
        <f t="shared" si="45"/>
        <v>0</v>
      </c>
      <c r="G348" s="14">
        <f t="shared" si="46"/>
        <v>0</v>
      </c>
      <c r="H348" s="14">
        <f t="shared" si="48"/>
        <v>3.3527612686157227E-08</v>
      </c>
    </row>
    <row r="349" spans="1:8" ht="13.5">
      <c r="A349" s="19">
        <f t="shared" si="47"/>
        <v>51926</v>
      </c>
      <c r="B349">
        <f t="shared" si="42"/>
        <v>29</v>
      </c>
      <c r="C349">
        <f t="shared" si="43"/>
        <v>29</v>
      </c>
      <c r="D349">
        <v>337</v>
      </c>
      <c r="E349" s="16">
        <f t="shared" si="44"/>
        <v>0</v>
      </c>
      <c r="F349" s="16">
        <f t="shared" si="45"/>
        <v>0</v>
      </c>
      <c r="G349" s="14">
        <f t="shared" si="46"/>
        <v>0</v>
      </c>
      <c r="H349" s="14">
        <f t="shared" si="48"/>
        <v>3.3527612686157227E-08</v>
      </c>
    </row>
    <row r="350" spans="1:8" ht="13.5">
      <c r="A350" s="19">
        <f t="shared" si="47"/>
        <v>51957</v>
      </c>
      <c r="B350">
        <f t="shared" si="42"/>
        <v>29</v>
      </c>
      <c r="C350">
        <f t="shared" si="43"/>
        <v>29</v>
      </c>
      <c r="D350">
        <v>338</v>
      </c>
      <c r="E350" s="16">
        <f t="shared" si="44"/>
        <v>0</v>
      </c>
      <c r="F350" s="16">
        <f t="shared" si="45"/>
        <v>0</v>
      </c>
      <c r="G350" s="14">
        <f t="shared" si="46"/>
        <v>0</v>
      </c>
      <c r="H350" s="14">
        <f t="shared" si="48"/>
        <v>3.3527612686157227E-08</v>
      </c>
    </row>
    <row r="351" spans="1:8" ht="13.5">
      <c r="A351" s="19">
        <f t="shared" si="47"/>
        <v>51987</v>
      </c>
      <c r="B351">
        <f t="shared" si="42"/>
        <v>29</v>
      </c>
      <c r="C351">
        <f t="shared" si="43"/>
        <v>29</v>
      </c>
      <c r="D351">
        <v>339</v>
      </c>
      <c r="E351" s="16">
        <f t="shared" si="44"/>
        <v>0</v>
      </c>
      <c r="F351" s="16">
        <f t="shared" si="45"/>
        <v>0</v>
      </c>
      <c r="G351" s="14">
        <f t="shared" si="46"/>
        <v>0</v>
      </c>
      <c r="H351" s="14">
        <f t="shared" si="48"/>
        <v>3.3527612686157227E-08</v>
      </c>
    </row>
    <row r="352" spans="1:8" ht="13.5">
      <c r="A352" s="19">
        <f t="shared" si="47"/>
        <v>52018</v>
      </c>
      <c r="B352">
        <f t="shared" si="42"/>
        <v>29</v>
      </c>
      <c r="C352">
        <f t="shared" si="43"/>
        <v>29</v>
      </c>
      <c r="D352">
        <v>340</v>
      </c>
      <c r="E352" s="16">
        <f t="shared" si="44"/>
        <v>0</v>
      </c>
      <c r="F352" s="16">
        <f t="shared" si="45"/>
        <v>0</v>
      </c>
      <c r="G352" s="14">
        <f t="shared" si="46"/>
        <v>0</v>
      </c>
      <c r="H352" s="14">
        <f t="shared" si="48"/>
        <v>3.3527612686157227E-08</v>
      </c>
    </row>
    <row r="353" spans="1:8" ht="13.5">
      <c r="A353" s="19">
        <f t="shared" si="47"/>
        <v>52048</v>
      </c>
      <c r="B353">
        <f t="shared" si="42"/>
        <v>29</v>
      </c>
      <c r="C353">
        <f t="shared" si="43"/>
        <v>29</v>
      </c>
      <c r="D353">
        <v>341</v>
      </c>
      <c r="E353" s="16">
        <f t="shared" si="44"/>
        <v>0</v>
      </c>
      <c r="F353" s="16">
        <f t="shared" si="45"/>
        <v>0</v>
      </c>
      <c r="G353" s="14">
        <f t="shared" si="46"/>
        <v>0</v>
      </c>
      <c r="H353" s="14">
        <f t="shared" si="48"/>
        <v>3.3527612686157227E-08</v>
      </c>
    </row>
    <row r="354" spans="1:8" ht="13.5">
      <c r="A354" s="19">
        <f t="shared" si="47"/>
        <v>52079</v>
      </c>
      <c r="B354">
        <f t="shared" si="42"/>
        <v>29</v>
      </c>
      <c r="C354">
        <f t="shared" si="43"/>
        <v>29</v>
      </c>
      <c r="D354">
        <v>342</v>
      </c>
      <c r="E354" s="16">
        <f t="shared" si="44"/>
        <v>0</v>
      </c>
      <c r="F354" s="16">
        <f t="shared" si="45"/>
        <v>0</v>
      </c>
      <c r="G354" s="14">
        <f t="shared" si="46"/>
        <v>0</v>
      </c>
      <c r="H354" s="14">
        <f t="shared" si="48"/>
        <v>3.3527612686157227E-08</v>
      </c>
    </row>
    <row r="355" spans="1:8" ht="13.5">
      <c r="A355" s="19">
        <f t="shared" si="47"/>
        <v>52110</v>
      </c>
      <c r="B355">
        <f t="shared" si="42"/>
        <v>29</v>
      </c>
      <c r="C355">
        <f t="shared" si="43"/>
        <v>29</v>
      </c>
      <c r="D355">
        <v>343</v>
      </c>
      <c r="E355" s="16">
        <f t="shared" si="44"/>
        <v>0</v>
      </c>
      <c r="F355" s="16">
        <f t="shared" si="45"/>
        <v>0</v>
      </c>
      <c r="G355" s="14">
        <f t="shared" si="46"/>
        <v>0</v>
      </c>
      <c r="H355" s="14">
        <f t="shared" si="48"/>
        <v>3.3527612686157227E-08</v>
      </c>
    </row>
    <row r="356" spans="1:8" ht="13.5">
      <c r="A356" s="19">
        <f t="shared" si="47"/>
        <v>52140</v>
      </c>
      <c r="B356">
        <f t="shared" si="42"/>
        <v>30</v>
      </c>
      <c r="C356">
        <f t="shared" si="43"/>
        <v>29</v>
      </c>
      <c r="D356">
        <v>344</v>
      </c>
      <c r="E356" s="16">
        <f t="shared" si="44"/>
        <v>0</v>
      </c>
      <c r="F356" s="16">
        <f t="shared" si="45"/>
        <v>0</v>
      </c>
      <c r="G356" s="14">
        <f t="shared" si="46"/>
        <v>0</v>
      </c>
      <c r="H356" s="14">
        <f t="shared" si="48"/>
        <v>3.3527612686157227E-08</v>
      </c>
    </row>
    <row r="357" spans="1:8" ht="13.5">
      <c r="A357" s="19">
        <f t="shared" si="47"/>
        <v>52171</v>
      </c>
      <c r="B357">
        <f t="shared" si="42"/>
        <v>30</v>
      </c>
      <c r="C357">
        <f t="shared" si="43"/>
        <v>29</v>
      </c>
      <c r="D357">
        <v>345</v>
      </c>
      <c r="E357" s="16">
        <f t="shared" si="44"/>
        <v>0</v>
      </c>
      <c r="F357" s="16">
        <f t="shared" si="45"/>
        <v>0</v>
      </c>
      <c r="G357" s="14">
        <f t="shared" si="46"/>
        <v>0</v>
      </c>
      <c r="H357" s="14">
        <f t="shared" si="48"/>
        <v>3.3527612686157227E-08</v>
      </c>
    </row>
    <row r="358" spans="1:8" ht="13.5">
      <c r="A358" s="19">
        <f t="shared" si="47"/>
        <v>52201</v>
      </c>
      <c r="B358">
        <f t="shared" si="42"/>
        <v>30</v>
      </c>
      <c r="C358">
        <f t="shared" si="43"/>
        <v>29</v>
      </c>
      <c r="D358">
        <v>346</v>
      </c>
      <c r="E358" s="16">
        <f t="shared" si="44"/>
        <v>0</v>
      </c>
      <c r="F358" s="16">
        <f t="shared" si="45"/>
        <v>0</v>
      </c>
      <c r="G358" s="14">
        <f t="shared" si="46"/>
        <v>0</v>
      </c>
      <c r="H358" s="14">
        <f t="shared" si="48"/>
        <v>3.3527612686157227E-08</v>
      </c>
    </row>
    <row r="359" spans="1:8" ht="13.5">
      <c r="A359" s="19">
        <f t="shared" si="47"/>
        <v>52232</v>
      </c>
      <c r="B359">
        <f t="shared" si="42"/>
        <v>30</v>
      </c>
      <c r="C359">
        <f t="shared" si="43"/>
        <v>29</v>
      </c>
      <c r="D359">
        <v>347</v>
      </c>
      <c r="E359" s="16">
        <f t="shared" si="44"/>
        <v>0</v>
      </c>
      <c r="F359" s="16">
        <f t="shared" si="45"/>
        <v>0</v>
      </c>
      <c r="G359" s="14">
        <f t="shared" si="46"/>
        <v>0</v>
      </c>
      <c r="H359" s="14">
        <f t="shared" si="48"/>
        <v>3.3527612686157227E-08</v>
      </c>
    </row>
    <row r="360" spans="1:8" ht="13.5">
      <c r="A360" s="19">
        <f t="shared" si="47"/>
        <v>52263</v>
      </c>
      <c r="B360">
        <f t="shared" si="42"/>
        <v>30</v>
      </c>
      <c r="C360">
        <f t="shared" si="43"/>
        <v>29</v>
      </c>
      <c r="D360">
        <v>348</v>
      </c>
      <c r="E360" s="16">
        <f t="shared" si="44"/>
        <v>0</v>
      </c>
      <c r="F360" s="16">
        <f t="shared" si="45"/>
        <v>0</v>
      </c>
      <c r="G360" s="14">
        <f t="shared" si="46"/>
        <v>0</v>
      </c>
      <c r="H360" s="14">
        <f t="shared" si="48"/>
        <v>3.3527612686157227E-08</v>
      </c>
    </row>
    <row r="361" spans="1:8" ht="13.5">
      <c r="A361" s="19">
        <f t="shared" si="47"/>
        <v>52291</v>
      </c>
      <c r="B361">
        <f t="shared" si="42"/>
        <v>30</v>
      </c>
      <c r="C361">
        <f t="shared" si="43"/>
        <v>30</v>
      </c>
      <c r="D361">
        <v>349</v>
      </c>
      <c r="E361" s="16">
        <f t="shared" si="44"/>
        <v>0</v>
      </c>
      <c r="F361" s="16">
        <f t="shared" si="45"/>
        <v>0</v>
      </c>
      <c r="G361" s="14">
        <f t="shared" si="46"/>
        <v>0</v>
      </c>
      <c r="H361" s="14">
        <f t="shared" si="48"/>
        <v>3.3527612686157227E-08</v>
      </c>
    </row>
    <row r="362" spans="1:8" ht="13.5">
      <c r="A362" s="19">
        <f t="shared" si="47"/>
        <v>52322</v>
      </c>
      <c r="B362">
        <f t="shared" si="42"/>
        <v>30</v>
      </c>
      <c r="C362">
        <f t="shared" si="43"/>
        <v>30</v>
      </c>
      <c r="D362">
        <v>350</v>
      </c>
      <c r="E362" s="16">
        <f t="shared" si="44"/>
        <v>0</v>
      </c>
      <c r="F362" s="16">
        <f t="shared" si="45"/>
        <v>0</v>
      </c>
      <c r="G362" s="14">
        <f t="shared" si="46"/>
        <v>0</v>
      </c>
      <c r="H362" s="14">
        <f t="shared" si="48"/>
        <v>3.3527612686157227E-08</v>
      </c>
    </row>
    <row r="363" spans="1:8" ht="13.5">
      <c r="A363" s="19">
        <f t="shared" si="47"/>
        <v>52352</v>
      </c>
      <c r="B363">
        <f t="shared" si="42"/>
        <v>30</v>
      </c>
      <c r="C363">
        <f t="shared" si="43"/>
        <v>30</v>
      </c>
      <c r="D363">
        <v>351</v>
      </c>
      <c r="E363" s="16">
        <f t="shared" si="44"/>
        <v>0</v>
      </c>
      <c r="F363" s="16">
        <f t="shared" si="45"/>
        <v>0</v>
      </c>
      <c r="G363" s="14">
        <f t="shared" si="46"/>
        <v>0</v>
      </c>
      <c r="H363" s="14">
        <f t="shared" si="48"/>
        <v>3.3527612686157227E-08</v>
      </c>
    </row>
    <row r="364" spans="1:8" ht="13.5">
      <c r="A364" s="19">
        <f t="shared" si="47"/>
        <v>52383</v>
      </c>
      <c r="B364">
        <f t="shared" si="42"/>
        <v>30</v>
      </c>
      <c r="C364">
        <f t="shared" si="43"/>
        <v>30</v>
      </c>
      <c r="D364">
        <v>352</v>
      </c>
      <c r="E364" s="16">
        <f t="shared" si="44"/>
        <v>0</v>
      </c>
      <c r="F364" s="16">
        <f t="shared" si="45"/>
        <v>0</v>
      </c>
      <c r="G364" s="14">
        <f t="shared" si="46"/>
        <v>0</v>
      </c>
      <c r="H364" s="14">
        <f t="shared" si="48"/>
        <v>3.3527612686157227E-08</v>
      </c>
    </row>
    <row r="365" spans="1:8" ht="13.5">
      <c r="A365" s="19">
        <f t="shared" si="47"/>
        <v>52413</v>
      </c>
      <c r="B365">
        <f t="shared" si="42"/>
        <v>30</v>
      </c>
      <c r="C365">
        <f t="shared" si="43"/>
        <v>30</v>
      </c>
      <c r="D365">
        <v>353</v>
      </c>
      <c r="E365" s="16">
        <f t="shared" si="44"/>
        <v>0</v>
      </c>
      <c r="F365" s="16">
        <f t="shared" si="45"/>
        <v>0</v>
      </c>
      <c r="G365" s="14">
        <f t="shared" si="46"/>
        <v>0</v>
      </c>
      <c r="H365" s="14">
        <f t="shared" si="48"/>
        <v>3.3527612686157227E-08</v>
      </c>
    </row>
    <row r="366" spans="1:8" ht="13.5">
      <c r="A366" s="19">
        <f t="shared" si="47"/>
        <v>52444</v>
      </c>
      <c r="B366">
        <f t="shared" si="42"/>
        <v>30</v>
      </c>
      <c r="C366">
        <f t="shared" si="43"/>
        <v>30</v>
      </c>
      <c r="D366">
        <v>354</v>
      </c>
      <c r="E366" s="16">
        <f t="shared" si="44"/>
        <v>0</v>
      </c>
      <c r="F366" s="16">
        <f t="shared" si="45"/>
        <v>0</v>
      </c>
      <c r="G366" s="14">
        <f t="shared" si="46"/>
        <v>0</v>
      </c>
      <c r="H366" s="14">
        <f t="shared" si="48"/>
        <v>3.3527612686157227E-08</v>
      </c>
    </row>
    <row r="367" spans="1:8" ht="13.5">
      <c r="A367" s="19">
        <f t="shared" si="47"/>
        <v>52475</v>
      </c>
      <c r="B367">
        <f t="shared" si="42"/>
        <v>30</v>
      </c>
      <c r="C367">
        <f t="shared" si="43"/>
        <v>30</v>
      </c>
      <c r="D367">
        <v>355</v>
      </c>
      <c r="E367" s="16">
        <f t="shared" si="44"/>
        <v>0</v>
      </c>
      <c r="F367" s="16">
        <f t="shared" si="45"/>
        <v>0</v>
      </c>
      <c r="G367" s="14">
        <f t="shared" si="46"/>
        <v>0</v>
      </c>
      <c r="H367" s="14">
        <f t="shared" si="48"/>
        <v>3.3527612686157227E-08</v>
      </c>
    </row>
    <row r="368" spans="1:8" ht="13.5">
      <c r="A368" s="19">
        <f t="shared" si="47"/>
        <v>52505</v>
      </c>
      <c r="B368">
        <f t="shared" si="42"/>
        <v>31</v>
      </c>
      <c r="C368">
        <f t="shared" si="43"/>
        <v>30</v>
      </c>
      <c r="D368">
        <v>356</v>
      </c>
      <c r="E368" s="16">
        <f t="shared" si="44"/>
        <v>0</v>
      </c>
      <c r="F368" s="16">
        <f t="shared" si="45"/>
        <v>0</v>
      </c>
      <c r="G368" s="14">
        <f t="shared" si="46"/>
        <v>0</v>
      </c>
      <c r="H368" s="14">
        <f t="shared" si="48"/>
        <v>3.3527612686157227E-08</v>
      </c>
    </row>
    <row r="369" spans="1:8" ht="13.5">
      <c r="A369" s="19">
        <f t="shared" si="47"/>
        <v>52536</v>
      </c>
      <c r="B369">
        <f t="shared" si="42"/>
        <v>31</v>
      </c>
      <c r="C369">
        <f t="shared" si="43"/>
        <v>30</v>
      </c>
      <c r="D369">
        <v>357</v>
      </c>
      <c r="E369" s="16">
        <f t="shared" si="44"/>
        <v>0</v>
      </c>
      <c r="F369" s="16">
        <f t="shared" si="45"/>
        <v>0</v>
      </c>
      <c r="G369" s="14">
        <f t="shared" si="46"/>
        <v>0</v>
      </c>
      <c r="H369" s="14">
        <f t="shared" si="48"/>
        <v>3.3527612686157227E-08</v>
      </c>
    </row>
    <row r="370" spans="1:8" ht="13.5">
      <c r="A370" s="19">
        <f t="shared" si="47"/>
        <v>52566</v>
      </c>
      <c r="B370">
        <f t="shared" si="42"/>
        <v>31</v>
      </c>
      <c r="C370">
        <f t="shared" si="43"/>
        <v>30</v>
      </c>
      <c r="D370">
        <v>358</v>
      </c>
      <c r="E370" s="16">
        <f t="shared" si="44"/>
        <v>0</v>
      </c>
      <c r="F370" s="16">
        <f t="shared" si="45"/>
        <v>0</v>
      </c>
      <c r="G370" s="14">
        <f t="shared" si="46"/>
        <v>0</v>
      </c>
      <c r="H370" s="14">
        <f t="shared" si="48"/>
        <v>3.3527612686157227E-08</v>
      </c>
    </row>
    <row r="371" spans="1:8" ht="13.5">
      <c r="A371" s="19">
        <f t="shared" si="47"/>
        <v>52597</v>
      </c>
      <c r="B371">
        <f t="shared" si="42"/>
        <v>31</v>
      </c>
      <c r="C371">
        <f t="shared" si="43"/>
        <v>30</v>
      </c>
      <c r="D371">
        <v>359</v>
      </c>
      <c r="E371" s="16">
        <f t="shared" si="44"/>
        <v>0</v>
      </c>
      <c r="F371" s="16">
        <f t="shared" si="45"/>
        <v>0</v>
      </c>
      <c r="G371" s="14">
        <f t="shared" si="46"/>
        <v>0</v>
      </c>
      <c r="H371" s="14">
        <f t="shared" si="48"/>
        <v>3.3527612686157227E-08</v>
      </c>
    </row>
    <row r="372" spans="1:8" ht="13.5">
      <c r="A372" s="19">
        <f t="shared" si="47"/>
        <v>52628</v>
      </c>
      <c r="B372">
        <f t="shared" si="42"/>
        <v>31</v>
      </c>
      <c r="C372">
        <f t="shared" si="43"/>
        <v>30</v>
      </c>
      <c r="D372">
        <v>360</v>
      </c>
      <c r="E372" s="16">
        <f t="shared" si="44"/>
        <v>0</v>
      </c>
      <c r="F372" s="16">
        <f t="shared" si="45"/>
        <v>0</v>
      </c>
      <c r="G372" s="14">
        <f t="shared" si="46"/>
        <v>0</v>
      </c>
      <c r="H372" s="14">
        <f t="shared" si="48"/>
        <v>3.3527612686157227E-08</v>
      </c>
    </row>
    <row r="373" spans="1:8" ht="13.5">
      <c r="A373" s="19">
        <f t="shared" si="47"/>
        <v>52657</v>
      </c>
      <c r="B373">
        <f t="shared" si="42"/>
        <v>31</v>
      </c>
      <c r="C373">
        <f t="shared" si="43"/>
        <v>31</v>
      </c>
      <c r="D373">
        <v>361</v>
      </c>
      <c r="E373" s="16">
        <f t="shared" si="44"/>
        <v>0</v>
      </c>
      <c r="F373" s="16">
        <f t="shared" si="45"/>
        <v>0</v>
      </c>
      <c r="G373" s="14">
        <f t="shared" si="46"/>
        <v>0</v>
      </c>
      <c r="H373" s="14">
        <f t="shared" si="48"/>
        <v>3.3527612686157227E-08</v>
      </c>
    </row>
    <row r="374" spans="1:8" ht="13.5">
      <c r="A374" s="19">
        <f t="shared" si="47"/>
        <v>52688</v>
      </c>
      <c r="B374">
        <f t="shared" si="42"/>
        <v>31</v>
      </c>
      <c r="C374">
        <f t="shared" si="43"/>
        <v>31</v>
      </c>
      <c r="D374">
        <v>362</v>
      </c>
      <c r="E374" s="16">
        <f t="shared" si="44"/>
        <v>0</v>
      </c>
      <c r="F374" s="16">
        <f t="shared" si="45"/>
        <v>0</v>
      </c>
      <c r="G374" s="14">
        <f t="shared" si="46"/>
        <v>0</v>
      </c>
      <c r="H374" s="14">
        <f t="shared" si="48"/>
        <v>3.3527612686157227E-08</v>
      </c>
    </row>
    <row r="375" spans="1:8" ht="13.5">
      <c r="A375" s="19">
        <f t="shared" si="47"/>
        <v>52718</v>
      </c>
      <c r="B375">
        <f t="shared" si="42"/>
        <v>31</v>
      </c>
      <c r="C375">
        <f t="shared" si="43"/>
        <v>31</v>
      </c>
      <c r="D375">
        <v>363</v>
      </c>
      <c r="E375" s="16">
        <f t="shared" si="44"/>
        <v>0</v>
      </c>
      <c r="F375" s="16">
        <f t="shared" si="45"/>
        <v>0</v>
      </c>
      <c r="G375" s="14">
        <f t="shared" si="46"/>
        <v>0</v>
      </c>
      <c r="H375" s="14">
        <f t="shared" si="48"/>
        <v>3.3527612686157227E-08</v>
      </c>
    </row>
    <row r="376" spans="1:8" ht="13.5">
      <c r="A376" s="19">
        <f t="shared" si="47"/>
        <v>52749</v>
      </c>
      <c r="B376">
        <f t="shared" si="42"/>
        <v>31</v>
      </c>
      <c r="C376">
        <f t="shared" si="43"/>
        <v>31</v>
      </c>
      <c r="D376">
        <v>364</v>
      </c>
      <c r="E376" s="16">
        <f t="shared" si="44"/>
        <v>0</v>
      </c>
      <c r="F376" s="16">
        <f t="shared" si="45"/>
        <v>0</v>
      </c>
      <c r="G376" s="14">
        <f t="shared" si="46"/>
        <v>0</v>
      </c>
      <c r="H376" s="14">
        <f t="shared" si="48"/>
        <v>3.3527612686157227E-08</v>
      </c>
    </row>
    <row r="377" spans="1:8" ht="13.5">
      <c r="A377" s="19">
        <f t="shared" si="47"/>
        <v>52779</v>
      </c>
      <c r="B377">
        <f t="shared" si="42"/>
        <v>31</v>
      </c>
      <c r="C377">
        <f t="shared" si="43"/>
        <v>31</v>
      </c>
      <c r="D377">
        <v>365</v>
      </c>
      <c r="E377" s="16">
        <f t="shared" si="44"/>
        <v>0</v>
      </c>
      <c r="F377" s="16">
        <f t="shared" si="45"/>
        <v>0</v>
      </c>
      <c r="G377" s="14">
        <f t="shared" si="46"/>
        <v>0</v>
      </c>
      <c r="H377" s="14">
        <f t="shared" si="48"/>
        <v>3.3527612686157227E-08</v>
      </c>
    </row>
    <row r="378" spans="1:8" ht="13.5">
      <c r="A378" s="19">
        <f t="shared" si="47"/>
        <v>52810</v>
      </c>
      <c r="B378">
        <f t="shared" si="42"/>
        <v>31</v>
      </c>
      <c r="C378">
        <f t="shared" si="43"/>
        <v>31</v>
      </c>
      <c r="D378">
        <v>366</v>
      </c>
      <c r="E378" s="16">
        <f t="shared" si="44"/>
        <v>0</v>
      </c>
      <c r="F378" s="16">
        <f t="shared" si="45"/>
        <v>0</v>
      </c>
      <c r="G378" s="14">
        <f t="shared" si="46"/>
        <v>0</v>
      </c>
      <c r="H378" s="14">
        <f t="shared" si="48"/>
        <v>3.3527612686157227E-08</v>
      </c>
    </row>
    <row r="379" spans="1:8" ht="13.5">
      <c r="A379" s="19">
        <f t="shared" si="47"/>
        <v>52841</v>
      </c>
      <c r="B379">
        <f t="shared" si="42"/>
        <v>31</v>
      </c>
      <c r="C379">
        <f t="shared" si="43"/>
        <v>31</v>
      </c>
      <c r="D379">
        <v>367</v>
      </c>
      <c r="E379" s="16">
        <f t="shared" si="44"/>
        <v>0</v>
      </c>
      <c r="F379" s="16">
        <f t="shared" si="45"/>
        <v>0</v>
      </c>
      <c r="G379" s="14">
        <f t="shared" si="46"/>
        <v>0</v>
      </c>
      <c r="H379" s="14">
        <f t="shared" si="48"/>
        <v>3.3527612686157227E-08</v>
      </c>
    </row>
    <row r="380" spans="1:8" ht="13.5">
      <c r="A380" s="19">
        <f t="shared" si="47"/>
        <v>52871</v>
      </c>
      <c r="B380">
        <f t="shared" si="42"/>
        <v>32</v>
      </c>
      <c r="C380">
        <f t="shared" si="43"/>
        <v>31</v>
      </c>
      <c r="D380">
        <v>368</v>
      </c>
      <c r="E380" s="16">
        <f t="shared" si="44"/>
        <v>0</v>
      </c>
      <c r="F380" s="16">
        <f t="shared" si="45"/>
        <v>0</v>
      </c>
      <c r="G380" s="14">
        <f t="shared" si="46"/>
        <v>0</v>
      </c>
      <c r="H380" s="14">
        <f t="shared" si="48"/>
        <v>3.3527612686157227E-08</v>
      </c>
    </row>
    <row r="381" spans="1:8" ht="13.5">
      <c r="A381" s="19">
        <f t="shared" si="47"/>
        <v>52902</v>
      </c>
      <c r="B381">
        <f t="shared" si="42"/>
        <v>32</v>
      </c>
      <c r="C381">
        <f t="shared" si="43"/>
        <v>31</v>
      </c>
      <c r="D381">
        <v>369</v>
      </c>
      <c r="E381" s="16">
        <f t="shared" si="44"/>
        <v>0</v>
      </c>
      <c r="F381" s="16">
        <f t="shared" si="45"/>
        <v>0</v>
      </c>
      <c r="G381" s="14">
        <f t="shared" si="46"/>
        <v>0</v>
      </c>
      <c r="H381" s="14">
        <f t="shared" si="48"/>
        <v>3.3527612686157227E-08</v>
      </c>
    </row>
    <row r="382" spans="1:8" ht="13.5">
      <c r="A382" s="19">
        <f t="shared" si="47"/>
        <v>52932</v>
      </c>
      <c r="B382">
        <f t="shared" si="42"/>
        <v>32</v>
      </c>
      <c r="C382">
        <f t="shared" si="43"/>
        <v>31</v>
      </c>
      <c r="D382">
        <v>370</v>
      </c>
      <c r="E382" s="16">
        <f t="shared" si="44"/>
        <v>0</v>
      </c>
      <c r="F382" s="16">
        <f t="shared" si="45"/>
        <v>0</v>
      </c>
      <c r="G382" s="14">
        <f t="shared" si="46"/>
        <v>0</v>
      </c>
      <c r="H382" s="14">
        <f t="shared" si="48"/>
        <v>3.3527612686157227E-08</v>
      </c>
    </row>
    <row r="383" spans="1:8" ht="13.5">
      <c r="A383" s="19">
        <f t="shared" si="47"/>
        <v>52963</v>
      </c>
      <c r="B383">
        <f t="shared" si="42"/>
        <v>32</v>
      </c>
      <c r="C383">
        <f t="shared" si="43"/>
        <v>31</v>
      </c>
      <c r="D383">
        <v>371</v>
      </c>
      <c r="E383" s="16">
        <f t="shared" si="44"/>
        <v>0</v>
      </c>
      <c r="F383" s="16">
        <f t="shared" si="45"/>
        <v>0</v>
      </c>
      <c r="G383" s="14">
        <f t="shared" si="46"/>
        <v>0</v>
      </c>
      <c r="H383" s="14">
        <f t="shared" si="48"/>
        <v>3.3527612686157227E-08</v>
      </c>
    </row>
    <row r="384" spans="1:8" ht="13.5">
      <c r="A384" s="19">
        <f t="shared" si="47"/>
        <v>52994</v>
      </c>
      <c r="B384">
        <f t="shared" si="42"/>
        <v>32</v>
      </c>
      <c r="C384">
        <f t="shared" si="43"/>
        <v>31</v>
      </c>
      <c r="D384">
        <v>372</v>
      </c>
      <c r="E384" s="16">
        <f t="shared" si="44"/>
        <v>0</v>
      </c>
      <c r="F384" s="16">
        <f t="shared" si="45"/>
        <v>0</v>
      </c>
      <c r="G384" s="14">
        <f t="shared" si="46"/>
        <v>0</v>
      </c>
      <c r="H384" s="14">
        <f t="shared" si="48"/>
        <v>3.3527612686157227E-08</v>
      </c>
    </row>
    <row r="385" spans="1:8" ht="13.5">
      <c r="A385" s="19">
        <f t="shared" si="47"/>
        <v>53022</v>
      </c>
      <c r="B385">
        <f t="shared" si="42"/>
        <v>32</v>
      </c>
      <c r="C385">
        <f t="shared" si="43"/>
        <v>32</v>
      </c>
      <c r="D385">
        <v>373</v>
      </c>
      <c r="E385" s="16">
        <f t="shared" si="44"/>
        <v>0</v>
      </c>
      <c r="F385" s="16">
        <f t="shared" si="45"/>
        <v>0</v>
      </c>
      <c r="G385" s="14">
        <f t="shared" si="46"/>
        <v>0</v>
      </c>
      <c r="H385" s="14">
        <f t="shared" si="48"/>
        <v>3.3527612686157227E-08</v>
      </c>
    </row>
    <row r="386" spans="1:8" ht="13.5">
      <c r="A386" s="19">
        <f t="shared" si="47"/>
        <v>53053</v>
      </c>
      <c r="B386">
        <f t="shared" si="42"/>
        <v>32</v>
      </c>
      <c r="C386">
        <f t="shared" si="43"/>
        <v>32</v>
      </c>
      <c r="D386">
        <v>374</v>
      </c>
      <c r="E386" s="16">
        <f t="shared" si="44"/>
        <v>0</v>
      </c>
      <c r="F386" s="16">
        <f t="shared" si="45"/>
        <v>0</v>
      </c>
      <c r="G386" s="14">
        <f t="shared" si="46"/>
        <v>0</v>
      </c>
      <c r="H386" s="14">
        <f t="shared" si="48"/>
        <v>3.3527612686157227E-08</v>
      </c>
    </row>
    <row r="387" spans="1:8" ht="13.5">
      <c r="A387" s="19">
        <f t="shared" si="47"/>
        <v>53083</v>
      </c>
      <c r="B387">
        <f t="shared" si="42"/>
        <v>32</v>
      </c>
      <c r="C387">
        <f t="shared" si="43"/>
        <v>32</v>
      </c>
      <c r="D387">
        <v>375</v>
      </c>
      <c r="E387" s="16">
        <f t="shared" si="44"/>
        <v>0</v>
      </c>
      <c r="F387" s="16">
        <f t="shared" si="45"/>
        <v>0</v>
      </c>
      <c r="G387" s="14">
        <f t="shared" si="46"/>
        <v>0</v>
      </c>
      <c r="H387" s="14">
        <f t="shared" si="48"/>
        <v>3.3527612686157227E-08</v>
      </c>
    </row>
    <row r="388" spans="1:8" ht="13.5">
      <c r="A388" s="19">
        <f t="shared" si="47"/>
        <v>53114</v>
      </c>
      <c r="B388">
        <f t="shared" si="42"/>
        <v>32</v>
      </c>
      <c r="C388">
        <f t="shared" si="43"/>
        <v>32</v>
      </c>
      <c r="D388">
        <v>376</v>
      </c>
      <c r="E388" s="16">
        <f t="shared" si="44"/>
        <v>0</v>
      </c>
      <c r="F388" s="16">
        <f t="shared" si="45"/>
        <v>0</v>
      </c>
      <c r="G388" s="14">
        <f t="shared" si="46"/>
        <v>0</v>
      </c>
      <c r="H388" s="14">
        <f t="shared" si="48"/>
        <v>3.3527612686157227E-08</v>
      </c>
    </row>
    <row r="389" spans="1:8" ht="13.5">
      <c r="A389" s="19">
        <f t="shared" si="47"/>
        <v>53144</v>
      </c>
      <c r="B389">
        <f t="shared" si="42"/>
        <v>32</v>
      </c>
      <c r="C389">
        <f t="shared" si="43"/>
        <v>32</v>
      </c>
      <c r="D389">
        <v>377</v>
      </c>
      <c r="E389" s="16">
        <f t="shared" si="44"/>
        <v>0</v>
      </c>
      <c r="F389" s="16">
        <f t="shared" si="45"/>
        <v>0</v>
      </c>
      <c r="G389" s="14">
        <f t="shared" si="46"/>
        <v>0</v>
      </c>
      <c r="H389" s="14">
        <f t="shared" si="48"/>
        <v>3.3527612686157227E-08</v>
      </c>
    </row>
    <row r="390" spans="1:8" ht="13.5">
      <c r="A390" s="19">
        <f t="shared" si="47"/>
        <v>53175</v>
      </c>
      <c r="B390">
        <f t="shared" si="42"/>
        <v>32</v>
      </c>
      <c r="C390">
        <f t="shared" si="43"/>
        <v>32</v>
      </c>
      <c r="D390">
        <v>378</v>
      </c>
      <c r="E390" s="16">
        <f t="shared" si="44"/>
        <v>0</v>
      </c>
      <c r="F390" s="16">
        <f t="shared" si="45"/>
        <v>0</v>
      </c>
      <c r="G390" s="14">
        <f t="shared" si="46"/>
        <v>0</v>
      </c>
      <c r="H390" s="14">
        <f t="shared" si="48"/>
        <v>3.3527612686157227E-08</v>
      </c>
    </row>
    <row r="391" spans="1:8" ht="13.5">
      <c r="A391" s="19">
        <f t="shared" si="47"/>
        <v>53206</v>
      </c>
      <c r="B391">
        <f t="shared" si="42"/>
        <v>32</v>
      </c>
      <c r="C391">
        <f t="shared" si="43"/>
        <v>32</v>
      </c>
      <c r="D391">
        <v>379</v>
      </c>
      <c r="E391" s="16">
        <f t="shared" si="44"/>
        <v>0</v>
      </c>
      <c r="F391" s="16">
        <f t="shared" si="45"/>
        <v>0</v>
      </c>
      <c r="G391" s="14">
        <f t="shared" si="46"/>
        <v>0</v>
      </c>
      <c r="H391" s="14">
        <f t="shared" si="48"/>
        <v>3.3527612686157227E-08</v>
      </c>
    </row>
    <row r="392" spans="1:8" ht="13.5">
      <c r="A392" s="19">
        <f t="shared" si="47"/>
        <v>53236</v>
      </c>
      <c r="B392">
        <f t="shared" si="42"/>
        <v>33</v>
      </c>
      <c r="C392">
        <f t="shared" si="43"/>
        <v>32</v>
      </c>
      <c r="D392">
        <v>380</v>
      </c>
      <c r="E392" s="16">
        <f t="shared" si="44"/>
        <v>0</v>
      </c>
      <c r="F392" s="16">
        <f t="shared" si="45"/>
        <v>0</v>
      </c>
      <c r="G392" s="14">
        <f t="shared" si="46"/>
        <v>0</v>
      </c>
      <c r="H392" s="14">
        <f t="shared" si="48"/>
        <v>3.3527612686157227E-08</v>
      </c>
    </row>
    <row r="393" spans="1:8" ht="13.5">
      <c r="A393" s="19">
        <f t="shared" si="47"/>
        <v>53267</v>
      </c>
      <c r="B393">
        <f t="shared" si="42"/>
        <v>33</v>
      </c>
      <c r="C393">
        <f t="shared" si="43"/>
        <v>32</v>
      </c>
      <c r="D393">
        <v>381</v>
      </c>
      <c r="E393" s="16">
        <f t="shared" si="44"/>
        <v>0</v>
      </c>
      <c r="F393" s="16">
        <f t="shared" si="45"/>
        <v>0</v>
      </c>
      <c r="G393" s="14">
        <f t="shared" si="46"/>
        <v>0</v>
      </c>
      <c r="H393" s="14">
        <f t="shared" si="48"/>
        <v>3.3527612686157227E-08</v>
      </c>
    </row>
    <row r="394" spans="1:8" ht="13.5">
      <c r="A394" s="19">
        <f t="shared" si="47"/>
        <v>53297</v>
      </c>
      <c r="B394">
        <f t="shared" si="42"/>
        <v>33</v>
      </c>
      <c r="C394">
        <f t="shared" si="43"/>
        <v>32</v>
      </c>
      <c r="D394">
        <v>382</v>
      </c>
      <c r="E394" s="16">
        <f t="shared" si="44"/>
        <v>0</v>
      </c>
      <c r="F394" s="16">
        <f t="shared" si="45"/>
        <v>0</v>
      </c>
      <c r="G394" s="14">
        <f t="shared" si="46"/>
        <v>0</v>
      </c>
      <c r="H394" s="14">
        <f t="shared" si="48"/>
        <v>3.3527612686157227E-08</v>
      </c>
    </row>
    <row r="395" spans="1:8" ht="13.5">
      <c r="A395" s="19">
        <f t="shared" si="47"/>
        <v>53328</v>
      </c>
      <c r="B395">
        <f t="shared" si="42"/>
        <v>33</v>
      </c>
      <c r="C395">
        <f t="shared" si="43"/>
        <v>32</v>
      </c>
      <c r="D395">
        <v>383</v>
      </c>
      <c r="E395" s="16">
        <f t="shared" si="44"/>
        <v>0</v>
      </c>
      <c r="F395" s="16">
        <f t="shared" si="45"/>
        <v>0</v>
      </c>
      <c r="G395" s="14">
        <f t="shared" si="46"/>
        <v>0</v>
      </c>
      <c r="H395" s="14">
        <f t="shared" si="48"/>
        <v>3.3527612686157227E-08</v>
      </c>
    </row>
    <row r="396" spans="1:8" ht="13.5">
      <c r="A396" s="19">
        <f t="shared" si="47"/>
        <v>53359</v>
      </c>
      <c r="B396">
        <f t="shared" si="42"/>
        <v>33</v>
      </c>
      <c r="C396">
        <f t="shared" si="43"/>
        <v>32</v>
      </c>
      <c r="D396">
        <v>384</v>
      </c>
      <c r="E396" s="16">
        <f t="shared" si="44"/>
        <v>0</v>
      </c>
      <c r="F396" s="16">
        <f t="shared" si="45"/>
        <v>0</v>
      </c>
      <c r="G396" s="14">
        <f t="shared" si="46"/>
        <v>0</v>
      </c>
      <c r="H396" s="14">
        <f t="shared" si="48"/>
        <v>3.3527612686157227E-08</v>
      </c>
    </row>
    <row r="397" spans="1:8" ht="13.5">
      <c r="A397" s="19">
        <f t="shared" si="47"/>
        <v>53387</v>
      </c>
      <c r="B397">
        <f aca="true" t="shared" si="49" ref="B397:B432">INT((D397+12-$F$10-1)/12)+1</f>
        <v>33</v>
      </c>
      <c r="C397">
        <f aca="true" t="shared" si="50" ref="C397:C432">INT((D397-1)/12)+1</f>
        <v>33</v>
      </c>
      <c r="D397">
        <v>385</v>
      </c>
      <c r="E397" s="16">
        <f aca="true" t="shared" si="51" ref="E397:E432">F397+G397</f>
        <v>0</v>
      </c>
      <c r="F397" s="16">
        <f aca="true" t="shared" si="52" ref="F397:F432">IF(D397&gt;$F$6*12,0,-PPMT($F$7/12,D397,$F$6*12,$F$4))</f>
        <v>0</v>
      </c>
      <c r="G397" s="14">
        <f aca="true" t="shared" si="53" ref="G397:G432">IF(D397&gt;$F$6*12,0,-IPMT($F$7/12,D397,$F$6*12,$F$4))</f>
        <v>0</v>
      </c>
      <c r="H397" s="14">
        <f t="shared" si="48"/>
        <v>3.3527612686157227E-08</v>
      </c>
    </row>
    <row r="398" spans="1:8" ht="13.5">
      <c r="A398" s="19">
        <f aca="true" t="shared" si="54" ref="A398:A432">DATE(YEAR(A397),MONTH(A397)+1,1)</f>
        <v>53418</v>
      </c>
      <c r="B398">
        <f t="shared" si="49"/>
        <v>33</v>
      </c>
      <c r="C398">
        <f t="shared" si="50"/>
        <v>33</v>
      </c>
      <c r="D398">
        <v>386</v>
      </c>
      <c r="E398" s="16">
        <f t="shared" si="51"/>
        <v>0</v>
      </c>
      <c r="F398" s="16">
        <f t="shared" si="52"/>
        <v>0</v>
      </c>
      <c r="G398" s="14">
        <f t="shared" si="53"/>
        <v>0</v>
      </c>
      <c r="H398" s="14">
        <f aca="true" t="shared" si="55" ref="H398:H432">H397-F398</f>
        <v>3.3527612686157227E-08</v>
      </c>
    </row>
    <row r="399" spans="1:8" ht="13.5">
      <c r="A399" s="19">
        <f t="shared" si="54"/>
        <v>53448</v>
      </c>
      <c r="B399">
        <f t="shared" si="49"/>
        <v>33</v>
      </c>
      <c r="C399">
        <f t="shared" si="50"/>
        <v>33</v>
      </c>
      <c r="D399">
        <v>387</v>
      </c>
      <c r="E399" s="16">
        <f t="shared" si="51"/>
        <v>0</v>
      </c>
      <c r="F399" s="16">
        <f t="shared" si="52"/>
        <v>0</v>
      </c>
      <c r="G399" s="14">
        <f t="shared" si="53"/>
        <v>0</v>
      </c>
      <c r="H399" s="14">
        <f t="shared" si="55"/>
        <v>3.3527612686157227E-08</v>
      </c>
    </row>
    <row r="400" spans="1:8" ht="13.5">
      <c r="A400" s="19">
        <f t="shared" si="54"/>
        <v>53479</v>
      </c>
      <c r="B400">
        <f t="shared" si="49"/>
        <v>33</v>
      </c>
      <c r="C400">
        <f t="shared" si="50"/>
        <v>33</v>
      </c>
      <c r="D400">
        <v>388</v>
      </c>
      <c r="E400" s="16">
        <f t="shared" si="51"/>
        <v>0</v>
      </c>
      <c r="F400" s="16">
        <f t="shared" si="52"/>
        <v>0</v>
      </c>
      <c r="G400" s="14">
        <f t="shared" si="53"/>
        <v>0</v>
      </c>
      <c r="H400" s="14">
        <f t="shared" si="55"/>
        <v>3.3527612686157227E-08</v>
      </c>
    </row>
    <row r="401" spans="1:8" ht="13.5">
      <c r="A401" s="19">
        <f t="shared" si="54"/>
        <v>53509</v>
      </c>
      <c r="B401">
        <f t="shared" si="49"/>
        <v>33</v>
      </c>
      <c r="C401">
        <f t="shared" si="50"/>
        <v>33</v>
      </c>
      <c r="D401">
        <v>389</v>
      </c>
      <c r="E401" s="16">
        <f t="shared" si="51"/>
        <v>0</v>
      </c>
      <c r="F401" s="16">
        <f t="shared" si="52"/>
        <v>0</v>
      </c>
      <c r="G401" s="14">
        <f t="shared" si="53"/>
        <v>0</v>
      </c>
      <c r="H401" s="14">
        <f t="shared" si="55"/>
        <v>3.3527612686157227E-08</v>
      </c>
    </row>
    <row r="402" spans="1:8" ht="13.5">
      <c r="A402" s="19">
        <f t="shared" si="54"/>
        <v>53540</v>
      </c>
      <c r="B402">
        <f t="shared" si="49"/>
        <v>33</v>
      </c>
      <c r="C402">
        <f t="shared" si="50"/>
        <v>33</v>
      </c>
      <c r="D402">
        <v>390</v>
      </c>
      <c r="E402" s="16">
        <f t="shared" si="51"/>
        <v>0</v>
      </c>
      <c r="F402" s="16">
        <f t="shared" si="52"/>
        <v>0</v>
      </c>
      <c r="G402" s="14">
        <f t="shared" si="53"/>
        <v>0</v>
      </c>
      <c r="H402" s="14">
        <f t="shared" si="55"/>
        <v>3.3527612686157227E-08</v>
      </c>
    </row>
    <row r="403" spans="1:8" ht="13.5">
      <c r="A403" s="19">
        <f t="shared" si="54"/>
        <v>53571</v>
      </c>
      <c r="B403">
        <f t="shared" si="49"/>
        <v>33</v>
      </c>
      <c r="C403">
        <f t="shared" si="50"/>
        <v>33</v>
      </c>
      <c r="D403">
        <v>391</v>
      </c>
      <c r="E403" s="16">
        <f t="shared" si="51"/>
        <v>0</v>
      </c>
      <c r="F403" s="16">
        <f t="shared" si="52"/>
        <v>0</v>
      </c>
      <c r="G403" s="14">
        <f t="shared" si="53"/>
        <v>0</v>
      </c>
      <c r="H403" s="14">
        <f t="shared" si="55"/>
        <v>3.3527612686157227E-08</v>
      </c>
    </row>
    <row r="404" spans="1:8" ht="13.5">
      <c r="A404" s="19">
        <f t="shared" si="54"/>
        <v>53601</v>
      </c>
      <c r="B404">
        <f t="shared" si="49"/>
        <v>34</v>
      </c>
      <c r="C404">
        <f t="shared" si="50"/>
        <v>33</v>
      </c>
      <c r="D404">
        <v>392</v>
      </c>
      <c r="E404" s="16">
        <f t="shared" si="51"/>
        <v>0</v>
      </c>
      <c r="F404" s="16">
        <f t="shared" si="52"/>
        <v>0</v>
      </c>
      <c r="G404" s="14">
        <f t="shared" si="53"/>
        <v>0</v>
      </c>
      <c r="H404" s="14">
        <f t="shared" si="55"/>
        <v>3.3527612686157227E-08</v>
      </c>
    </row>
    <row r="405" spans="1:8" ht="13.5">
      <c r="A405" s="19">
        <f t="shared" si="54"/>
        <v>53632</v>
      </c>
      <c r="B405">
        <f t="shared" si="49"/>
        <v>34</v>
      </c>
      <c r="C405">
        <f t="shared" si="50"/>
        <v>33</v>
      </c>
      <c r="D405">
        <v>393</v>
      </c>
      <c r="E405" s="16">
        <f t="shared" si="51"/>
        <v>0</v>
      </c>
      <c r="F405" s="16">
        <f t="shared" si="52"/>
        <v>0</v>
      </c>
      <c r="G405" s="14">
        <f t="shared" si="53"/>
        <v>0</v>
      </c>
      <c r="H405" s="14">
        <f t="shared" si="55"/>
        <v>3.3527612686157227E-08</v>
      </c>
    </row>
    <row r="406" spans="1:8" ht="13.5">
      <c r="A406" s="19">
        <f t="shared" si="54"/>
        <v>53662</v>
      </c>
      <c r="B406">
        <f t="shared" si="49"/>
        <v>34</v>
      </c>
      <c r="C406">
        <f t="shared" si="50"/>
        <v>33</v>
      </c>
      <c r="D406">
        <v>394</v>
      </c>
      <c r="E406" s="16">
        <f t="shared" si="51"/>
        <v>0</v>
      </c>
      <c r="F406" s="16">
        <f t="shared" si="52"/>
        <v>0</v>
      </c>
      <c r="G406" s="14">
        <f t="shared" si="53"/>
        <v>0</v>
      </c>
      <c r="H406" s="14">
        <f t="shared" si="55"/>
        <v>3.3527612686157227E-08</v>
      </c>
    </row>
    <row r="407" spans="1:8" ht="13.5">
      <c r="A407" s="19">
        <f t="shared" si="54"/>
        <v>53693</v>
      </c>
      <c r="B407">
        <f t="shared" si="49"/>
        <v>34</v>
      </c>
      <c r="C407">
        <f t="shared" si="50"/>
        <v>33</v>
      </c>
      <c r="D407">
        <v>395</v>
      </c>
      <c r="E407" s="16">
        <f t="shared" si="51"/>
        <v>0</v>
      </c>
      <c r="F407" s="16">
        <f t="shared" si="52"/>
        <v>0</v>
      </c>
      <c r="G407" s="14">
        <f t="shared" si="53"/>
        <v>0</v>
      </c>
      <c r="H407" s="14">
        <f t="shared" si="55"/>
        <v>3.3527612686157227E-08</v>
      </c>
    </row>
    <row r="408" spans="1:8" ht="13.5">
      <c r="A408" s="19">
        <f t="shared" si="54"/>
        <v>53724</v>
      </c>
      <c r="B408">
        <f t="shared" si="49"/>
        <v>34</v>
      </c>
      <c r="C408">
        <f t="shared" si="50"/>
        <v>33</v>
      </c>
      <c r="D408">
        <v>396</v>
      </c>
      <c r="E408" s="16">
        <f t="shared" si="51"/>
        <v>0</v>
      </c>
      <c r="F408" s="16">
        <f t="shared" si="52"/>
        <v>0</v>
      </c>
      <c r="G408" s="14">
        <f t="shared" si="53"/>
        <v>0</v>
      </c>
      <c r="H408" s="14">
        <f t="shared" si="55"/>
        <v>3.3527612686157227E-08</v>
      </c>
    </row>
    <row r="409" spans="1:8" ht="13.5">
      <c r="A409" s="19">
        <f t="shared" si="54"/>
        <v>53752</v>
      </c>
      <c r="B409">
        <f t="shared" si="49"/>
        <v>34</v>
      </c>
      <c r="C409">
        <f t="shared" si="50"/>
        <v>34</v>
      </c>
      <c r="D409">
        <v>397</v>
      </c>
      <c r="E409" s="16">
        <f t="shared" si="51"/>
        <v>0</v>
      </c>
      <c r="F409" s="16">
        <f t="shared" si="52"/>
        <v>0</v>
      </c>
      <c r="G409" s="14">
        <f t="shared" si="53"/>
        <v>0</v>
      </c>
      <c r="H409" s="14">
        <f t="shared" si="55"/>
        <v>3.3527612686157227E-08</v>
      </c>
    </row>
    <row r="410" spans="1:8" ht="13.5">
      <c r="A410" s="19">
        <f t="shared" si="54"/>
        <v>53783</v>
      </c>
      <c r="B410">
        <f t="shared" si="49"/>
        <v>34</v>
      </c>
      <c r="C410">
        <f t="shared" si="50"/>
        <v>34</v>
      </c>
      <c r="D410">
        <v>398</v>
      </c>
      <c r="E410" s="16">
        <f t="shared" si="51"/>
        <v>0</v>
      </c>
      <c r="F410" s="16">
        <f t="shared" si="52"/>
        <v>0</v>
      </c>
      <c r="G410" s="14">
        <f t="shared" si="53"/>
        <v>0</v>
      </c>
      <c r="H410" s="14">
        <f t="shared" si="55"/>
        <v>3.3527612686157227E-08</v>
      </c>
    </row>
    <row r="411" spans="1:8" ht="13.5">
      <c r="A411" s="19">
        <f t="shared" si="54"/>
        <v>53813</v>
      </c>
      <c r="B411">
        <f t="shared" si="49"/>
        <v>34</v>
      </c>
      <c r="C411">
        <f t="shared" si="50"/>
        <v>34</v>
      </c>
      <c r="D411">
        <v>399</v>
      </c>
      <c r="E411" s="16">
        <f t="shared" si="51"/>
        <v>0</v>
      </c>
      <c r="F411" s="16">
        <f t="shared" si="52"/>
        <v>0</v>
      </c>
      <c r="G411" s="14">
        <f t="shared" si="53"/>
        <v>0</v>
      </c>
      <c r="H411" s="14">
        <f t="shared" si="55"/>
        <v>3.3527612686157227E-08</v>
      </c>
    </row>
    <row r="412" spans="1:8" ht="13.5">
      <c r="A412" s="19">
        <f t="shared" si="54"/>
        <v>53844</v>
      </c>
      <c r="B412">
        <f t="shared" si="49"/>
        <v>34</v>
      </c>
      <c r="C412">
        <f t="shared" si="50"/>
        <v>34</v>
      </c>
      <c r="D412">
        <v>400</v>
      </c>
      <c r="E412" s="16">
        <f t="shared" si="51"/>
        <v>0</v>
      </c>
      <c r="F412" s="16">
        <f t="shared" si="52"/>
        <v>0</v>
      </c>
      <c r="G412" s="14">
        <f t="shared" si="53"/>
        <v>0</v>
      </c>
      <c r="H412" s="14">
        <f t="shared" si="55"/>
        <v>3.3527612686157227E-08</v>
      </c>
    </row>
    <row r="413" spans="1:8" ht="13.5">
      <c r="A413" s="19">
        <f t="shared" si="54"/>
        <v>53874</v>
      </c>
      <c r="B413">
        <f t="shared" si="49"/>
        <v>34</v>
      </c>
      <c r="C413">
        <f t="shared" si="50"/>
        <v>34</v>
      </c>
      <c r="D413">
        <v>401</v>
      </c>
      <c r="E413" s="16">
        <f t="shared" si="51"/>
        <v>0</v>
      </c>
      <c r="F413" s="16">
        <f t="shared" si="52"/>
        <v>0</v>
      </c>
      <c r="G413" s="14">
        <f t="shared" si="53"/>
        <v>0</v>
      </c>
      <c r="H413" s="14">
        <f t="shared" si="55"/>
        <v>3.3527612686157227E-08</v>
      </c>
    </row>
    <row r="414" spans="1:8" ht="13.5">
      <c r="A414" s="19">
        <f t="shared" si="54"/>
        <v>53905</v>
      </c>
      <c r="B414">
        <f t="shared" si="49"/>
        <v>34</v>
      </c>
      <c r="C414">
        <f t="shared" si="50"/>
        <v>34</v>
      </c>
      <c r="D414">
        <v>402</v>
      </c>
      <c r="E414" s="16">
        <f t="shared" si="51"/>
        <v>0</v>
      </c>
      <c r="F414" s="16">
        <f t="shared" si="52"/>
        <v>0</v>
      </c>
      <c r="G414" s="14">
        <f t="shared" si="53"/>
        <v>0</v>
      </c>
      <c r="H414" s="14">
        <f t="shared" si="55"/>
        <v>3.3527612686157227E-08</v>
      </c>
    </row>
    <row r="415" spans="1:8" ht="13.5">
      <c r="A415" s="19">
        <f t="shared" si="54"/>
        <v>53936</v>
      </c>
      <c r="B415">
        <f t="shared" si="49"/>
        <v>34</v>
      </c>
      <c r="C415">
        <f t="shared" si="50"/>
        <v>34</v>
      </c>
      <c r="D415">
        <v>403</v>
      </c>
      <c r="E415" s="16">
        <f t="shared" si="51"/>
        <v>0</v>
      </c>
      <c r="F415" s="16">
        <f t="shared" si="52"/>
        <v>0</v>
      </c>
      <c r="G415" s="14">
        <f t="shared" si="53"/>
        <v>0</v>
      </c>
      <c r="H415" s="14">
        <f t="shared" si="55"/>
        <v>3.3527612686157227E-08</v>
      </c>
    </row>
    <row r="416" spans="1:8" ht="13.5">
      <c r="A416" s="19">
        <f t="shared" si="54"/>
        <v>53966</v>
      </c>
      <c r="B416">
        <f t="shared" si="49"/>
        <v>35</v>
      </c>
      <c r="C416">
        <f t="shared" si="50"/>
        <v>34</v>
      </c>
      <c r="D416">
        <v>404</v>
      </c>
      <c r="E416" s="16">
        <f t="shared" si="51"/>
        <v>0</v>
      </c>
      <c r="F416" s="16">
        <f t="shared" si="52"/>
        <v>0</v>
      </c>
      <c r="G416" s="14">
        <f t="shared" si="53"/>
        <v>0</v>
      </c>
      <c r="H416" s="14">
        <f t="shared" si="55"/>
        <v>3.3527612686157227E-08</v>
      </c>
    </row>
    <row r="417" spans="1:8" ht="13.5">
      <c r="A417" s="19">
        <f t="shared" si="54"/>
        <v>53997</v>
      </c>
      <c r="B417">
        <f t="shared" si="49"/>
        <v>35</v>
      </c>
      <c r="C417">
        <f t="shared" si="50"/>
        <v>34</v>
      </c>
      <c r="D417">
        <v>405</v>
      </c>
      <c r="E417" s="16">
        <f t="shared" si="51"/>
        <v>0</v>
      </c>
      <c r="F417" s="16">
        <f t="shared" si="52"/>
        <v>0</v>
      </c>
      <c r="G417" s="14">
        <f t="shared" si="53"/>
        <v>0</v>
      </c>
      <c r="H417" s="14">
        <f t="shared" si="55"/>
        <v>3.3527612686157227E-08</v>
      </c>
    </row>
    <row r="418" spans="1:8" ht="13.5">
      <c r="A418" s="19">
        <f t="shared" si="54"/>
        <v>54027</v>
      </c>
      <c r="B418">
        <f t="shared" si="49"/>
        <v>35</v>
      </c>
      <c r="C418">
        <f t="shared" si="50"/>
        <v>34</v>
      </c>
      <c r="D418">
        <v>406</v>
      </c>
      <c r="E418" s="16">
        <f t="shared" si="51"/>
        <v>0</v>
      </c>
      <c r="F418" s="16">
        <f t="shared" si="52"/>
        <v>0</v>
      </c>
      <c r="G418" s="14">
        <f t="shared" si="53"/>
        <v>0</v>
      </c>
      <c r="H418" s="14">
        <f t="shared" si="55"/>
        <v>3.3527612686157227E-08</v>
      </c>
    </row>
    <row r="419" spans="1:8" ht="13.5">
      <c r="A419" s="19">
        <f t="shared" si="54"/>
        <v>54058</v>
      </c>
      <c r="B419">
        <f t="shared" si="49"/>
        <v>35</v>
      </c>
      <c r="C419">
        <f t="shared" si="50"/>
        <v>34</v>
      </c>
      <c r="D419">
        <v>407</v>
      </c>
      <c r="E419" s="16">
        <f t="shared" si="51"/>
        <v>0</v>
      </c>
      <c r="F419" s="16">
        <f t="shared" si="52"/>
        <v>0</v>
      </c>
      <c r="G419" s="14">
        <f t="shared" si="53"/>
        <v>0</v>
      </c>
      <c r="H419" s="14">
        <f t="shared" si="55"/>
        <v>3.3527612686157227E-08</v>
      </c>
    </row>
    <row r="420" spans="1:8" ht="13.5">
      <c r="A420" s="19">
        <f t="shared" si="54"/>
        <v>54089</v>
      </c>
      <c r="B420">
        <f t="shared" si="49"/>
        <v>35</v>
      </c>
      <c r="C420">
        <f t="shared" si="50"/>
        <v>34</v>
      </c>
      <c r="D420">
        <v>408</v>
      </c>
      <c r="E420" s="16">
        <f t="shared" si="51"/>
        <v>0</v>
      </c>
      <c r="F420" s="16">
        <f t="shared" si="52"/>
        <v>0</v>
      </c>
      <c r="G420" s="14">
        <f t="shared" si="53"/>
        <v>0</v>
      </c>
      <c r="H420" s="14">
        <f t="shared" si="55"/>
        <v>3.3527612686157227E-08</v>
      </c>
    </row>
    <row r="421" spans="1:8" ht="13.5">
      <c r="A421" s="19">
        <f t="shared" si="54"/>
        <v>54118</v>
      </c>
      <c r="B421">
        <f t="shared" si="49"/>
        <v>35</v>
      </c>
      <c r="C421">
        <f t="shared" si="50"/>
        <v>35</v>
      </c>
      <c r="D421">
        <v>409</v>
      </c>
      <c r="E421" s="16">
        <f t="shared" si="51"/>
        <v>0</v>
      </c>
      <c r="F421" s="16">
        <f t="shared" si="52"/>
        <v>0</v>
      </c>
      <c r="G421" s="14">
        <f t="shared" si="53"/>
        <v>0</v>
      </c>
      <c r="H421" s="14">
        <f t="shared" si="55"/>
        <v>3.3527612686157227E-08</v>
      </c>
    </row>
    <row r="422" spans="1:8" ht="13.5">
      <c r="A422" s="19">
        <f t="shared" si="54"/>
        <v>54149</v>
      </c>
      <c r="B422">
        <f t="shared" si="49"/>
        <v>35</v>
      </c>
      <c r="C422">
        <f t="shared" si="50"/>
        <v>35</v>
      </c>
      <c r="D422">
        <v>410</v>
      </c>
      <c r="E422" s="16">
        <f t="shared" si="51"/>
        <v>0</v>
      </c>
      <c r="F422" s="16">
        <f t="shared" si="52"/>
        <v>0</v>
      </c>
      <c r="G422" s="14">
        <f t="shared" si="53"/>
        <v>0</v>
      </c>
      <c r="H422" s="14">
        <f t="shared" si="55"/>
        <v>3.3527612686157227E-08</v>
      </c>
    </row>
    <row r="423" spans="1:8" ht="13.5">
      <c r="A423" s="19">
        <f t="shared" si="54"/>
        <v>54179</v>
      </c>
      <c r="B423">
        <f t="shared" si="49"/>
        <v>35</v>
      </c>
      <c r="C423">
        <f t="shared" si="50"/>
        <v>35</v>
      </c>
      <c r="D423">
        <v>411</v>
      </c>
      <c r="E423" s="16">
        <f t="shared" si="51"/>
        <v>0</v>
      </c>
      <c r="F423" s="16">
        <f t="shared" si="52"/>
        <v>0</v>
      </c>
      <c r="G423" s="14">
        <f t="shared" si="53"/>
        <v>0</v>
      </c>
      <c r="H423" s="14">
        <f t="shared" si="55"/>
        <v>3.3527612686157227E-08</v>
      </c>
    </row>
    <row r="424" spans="1:8" ht="13.5">
      <c r="A424" s="19">
        <f t="shared" si="54"/>
        <v>54210</v>
      </c>
      <c r="B424">
        <f t="shared" si="49"/>
        <v>35</v>
      </c>
      <c r="C424">
        <f t="shared" si="50"/>
        <v>35</v>
      </c>
      <c r="D424">
        <v>412</v>
      </c>
      <c r="E424" s="16">
        <f t="shared" si="51"/>
        <v>0</v>
      </c>
      <c r="F424" s="16">
        <f t="shared" si="52"/>
        <v>0</v>
      </c>
      <c r="G424" s="14">
        <f t="shared" si="53"/>
        <v>0</v>
      </c>
      <c r="H424" s="14">
        <f t="shared" si="55"/>
        <v>3.3527612686157227E-08</v>
      </c>
    </row>
    <row r="425" spans="1:8" ht="13.5">
      <c r="A425" s="19">
        <f t="shared" si="54"/>
        <v>54240</v>
      </c>
      <c r="B425">
        <f t="shared" si="49"/>
        <v>35</v>
      </c>
      <c r="C425">
        <f t="shared" si="50"/>
        <v>35</v>
      </c>
      <c r="D425">
        <v>413</v>
      </c>
      <c r="E425" s="16">
        <f t="shared" si="51"/>
        <v>0</v>
      </c>
      <c r="F425" s="16">
        <f t="shared" si="52"/>
        <v>0</v>
      </c>
      <c r="G425" s="14">
        <f t="shared" si="53"/>
        <v>0</v>
      </c>
      <c r="H425" s="14">
        <f t="shared" si="55"/>
        <v>3.3527612686157227E-08</v>
      </c>
    </row>
    <row r="426" spans="1:8" ht="13.5">
      <c r="A426" s="19">
        <f t="shared" si="54"/>
        <v>54271</v>
      </c>
      <c r="B426">
        <f t="shared" si="49"/>
        <v>35</v>
      </c>
      <c r="C426">
        <f t="shared" si="50"/>
        <v>35</v>
      </c>
      <c r="D426">
        <v>414</v>
      </c>
      <c r="E426" s="16">
        <f t="shared" si="51"/>
        <v>0</v>
      </c>
      <c r="F426" s="16">
        <f t="shared" si="52"/>
        <v>0</v>
      </c>
      <c r="G426" s="14">
        <f t="shared" si="53"/>
        <v>0</v>
      </c>
      <c r="H426" s="14">
        <f t="shared" si="55"/>
        <v>3.3527612686157227E-08</v>
      </c>
    </row>
    <row r="427" spans="1:8" ht="13.5">
      <c r="A427" s="19">
        <f t="shared" si="54"/>
        <v>54302</v>
      </c>
      <c r="B427">
        <f t="shared" si="49"/>
        <v>35</v>
      </c>
      <c r="C427">
        <f t="shared" si="50"/>
        <v>35</v>
      </c>
      <c r="D427">
        <v>415</v>
      </c>
      <c r="E427" s="16">
        <f t="shared" si="51"/>
        <v>0</v>
      </c>
      <c r="F427" s="16">
        <f t="shared" si="52"/>
        <v>0</v>
      </c>
      <c r="G427" s="14">
        <f t="shared" si="53"/>
        <v>0</v>
      </c>
      <c r="H427" s="14">
        <f t="shared" si="55"/>
        <v>3.3527612686157227E-08</v>
      </c>
    </row>
    <row r="428" spans="1:8" ht="13.5">
      <c r="A428" s="19">
        <f t="shared" si="54"/>
        <v>54332</v>
      </c>
      <c r="B428">
        <f t="shared" si="49"/>
        <v>36</v>
      </c>
      <c r="C428">
        <f t="shared" si="50"/>
        <v>35</v>
      </c>
      <c r="D428">
        <v>416</v>
      </c>
      <c r="E428" s="16">
        <f t="shared" si="51"/>
        <v>0</v>
      </c>
      <c r="F428" s="16">
        <f t="shared" si="52"/>
        <v>0</v>
      </c>
      <c r="G428" s="14">
        <f t="shared" si="53"/>
        <v>0</v>
      </c>
      <c r="H428" s="14">
        <f t="shared" si="55"/>
        <v>3.3527612686157227E-08</v>
      </c>
    </row>
    <row r="429" spans="1:8" ht="13.5">
      <c r="A429" s="19">
        <f t="shared" si="54"/>
        <v>54363</v>
      </c>
      <c r="B429">
        <f t="shared" si="49"/>
        <v>36</v>
      </c>
      <c r="C429">
        <f t="shared" si="50"/>
        <v>35</v>
      </c>
      <c r="D429">
        <v>417</v>
      </c>
      <c r="E429" s="16">
        <f t="shared" si="51"/>
        <v>0</v>
      </c>
      <c r="F429" s="16">
        <f t="shared" si="52"/>
        <v>0</v>
      </c>
      <c r="G429" s="14">
        <f t="shared" si="53"/>
        <v>0</v>
      </c>
      <c r="H429" s="14">
        <f t="shared" si="55"/>
        <v>3.3527612686157227E-08</v>
      </c>
    </row>
    <row r="430" spans="1:8" ht="13.5">
      <c r="A430" s="19">
        <f t="shared" si="54"/>
        <v>54393</v>
      </c>
      <c r="B430">
        <f t="shared" si="49"/>
        <v>36</v>
      </c>
      <c r="C430">
        <f t="shared" si="50"/>
        <v>35</v>
      </c>
      <c r="D430">
        <v>418</v>
      </c>
      <c r="E430" s="16">
        <f t="shared" si="51"/>
        <v>0</v>
      </c>
      <c r="F430" s="16">
        <f t="shared" si="52"/>
        <v>0</v>
      </c>
      <c r="G430" s="14">
        <f t="shared" si="53"/>
        <v>0</v>
      </c>
      <c r="H430" s="14">
        <f t="shared" si="55"/>
        <v>3.3527612686157227E-08</v>
      </c>
    </row>
    <row r="431" spans="1:8" ht="13.5">
      <c r="A431" s="19">
        <f t="shared" si="54"/>
        <v>54424</v>
      </c>
      <c r="B431">
        <f t="shared" si="49"/>
        <v>36</v>
      </c>
      <c r="C431">
        <f t="shared" si="50"/>
        <v>35</v>
      </c>
      <c r="D431">
        <v>419</v>
      </c>
      <c r="E431" s="16">
        <f t="shared" si="51"/>
        <v>0</v>
      </c>
      <c r="F431" s="16">
        <f t="shared" si="52"/>
        <v>0</v>
      </c>
      <c r="G431" s="14">
        <f t="shared" si="53"/>
        <v>0</v>
      </c>
      <c r="H431" s="14">
        <f t="shared" si="55"/>
        <v>3.3527612686157227E-08</v>
      </c>
    </row>
    <row r="432" spans="1:8" ht="13.5">
      <c r="A432" s="19">
        <f t="shared" si="54"/>
        <v>54455</v>
      </c>
      <c r="B432">
        <f t="shared" si="49"/>
        <v>36</v>
      </c>
      <c r="C432">
        <f t="shared" si="50"/>
        <v>35</v>
      </c>
      <c r="D432">
        <v>420</v>
      </c>
      <c r="E432" s="16">
        <f t="shared" si="51"/>
        <v>0</v>
      </c>
      <c r="F432" s="16">
        <f t="shared" si="52"/>
        <v>0</v>
      </c>
      <c r="G432" s="14">
        <f t="shared" si="53"/>
        <v>0</v>
      </c>
      <c r="H432" s="14">
        <f t="shared" si="55"/>
        <v>3.3527612686157227E-08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32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A12" sqref="A12"/>
    </sheetView>
  </sheetViews>
  <sheetFormatPr defaultColWidth="9.140625" defaultRowHeight="15"/>
  <cols>
    <col min="1" max="1" width="10.421875" style="0" bestFit="1" customWidth="1"/>
    <col min="2" max="2" width="4.57421875" style="0" customWidth="1"/>
    <col min="3" max="3" width="5.421875" style="0" customWidth="1"/>
    <col min="4" max="4" width="5.00390625" style="0" customWidth="1"/>
    <col min="5" max="5" width="11.421875" style="0" bestFit="1" customWidth="1"/>
    <col min="6" max="6" width="13.421875" style="0" customWidth="1"/>
    <col min="7" max="7" width="14.28125" style="0" customWidth="1"/>
    <col min="8" max="8" width="14.00390625" style="0" customWidth="1"/>
    <col min="9" max="9" width="12.57421875" style="0" bestFit="1" customWidth="1"/>
    <col min="10" max="11" width="3.421875" style="0" customWidth="1"/>
    <col min="12" max="12" width="11.421875" style="0" customWidth="1"/>
    <col min="13" max="13" width="9.28125" style="0" bestFit="1" customWidth="1"/>
    <col min="14" max="14" width="11.421875" style="0" customWidth="1"/>
    <col min="18" max="18" width="12.421875" style="0" customWidth="1"/>
    <col min="19" max="40" width="11.8515625" style="0" bestFit="1" customWidth="1"/>
    <col min="41" max="43" width="11.7109375" style="0" bestFit="1" customWidth="1"/>
    <col min="44" max="53" width="12.8515625" style="0" bestFit="1" customWidth="1"/>
  </cols>
  <sheetData>
    <row r="1" spans="5:6" ht="13.5">
      <c r="E1" t="s">
        <v>145</v>
      </c>
      <c r="F1" s="81">
        <v>41730</v>
      </c>
    </row>
    <row r="2" spans="2:8" ht="13.5">
      <c r="B2" s="19"/>
      <c r="E2" t="s">
        <v>125</v>
      </c>
      <c r="F2" s="81">
        <v>42064</v>
      </c>
      <c r="G2" s="82">
        <v>2014</v>
      </c>
      <c r="H2" t="s">
        <v>160</v>
      </c>
    </row>
    <row r="3" spans="2:7" ht="13.5">
      <c r="B3" s="19"/>
      <c r="E3" t="s">
        <v>122</v>
      </c>
      <c r="F3" s="13">
        <v>9</v>
      </c>
      <c r="G3" t="s">
        <v>128</v>
      </c>
    </row>
    <row r="4" spans="5:6" ht="13.5">
      <c r="E4" t="s">
        <v>96</v>
      </c>
      <c r="F4" s="83">
        <v>100000000</v>
      </c>
    </row>
    <row r="5" spans="5:6" ht="13.5">
      <c r="E5" t="s">
        <v>97</v>
      </c>
      <c r="F5" t="s">
        <v>98</v>
      </c>
    </row>
    <row r="6" spans="5:7" ht="13.5">
      <c r="E6" t="s">
        <v>99</v>
      </c>
      <c r="F6">
        <v>7</v>
      </c>
      <c r="G6" t="str">
        <f>"年＝"&amp;F6*12&amp;"ヶ月"</f>
        <v>年＝84ヶ月</v>
      </c>
    </row>
    <row r="7" spans="5:6" ht="13.5">
      <c r="E7" t="s">
        <v>100</v>
      </c>
      <c r="F7" s="18">
        <v>0.02</v>
      </c>
    </row>
    <row r="8" ht="13.5">
      <c r="E8" t="s">
        <v>101</v>
      </c>
    </row>
    <row r="9" spans="5:6" ht="13.5">
      <c r="E9" t="s">
        <v>102</v>
      </c>
      <c r="F9" s="16">
        <f>SUM(E13:E432)</f>
        <v>109800000</v>
      </c>
    </row>
    <row r="10" spans="5:7" ht="13.5">
      <c r="E10" t="s">
        <v>126</v>
      </c>
      <c r="F10" s="13">
        <f>DATEDIF(F2,DATE(IF(MONTH(F2)&gt;F3,YEAR(F2)+1,YEAR(F2)),F3+1,1)-1,"M")+1</f>
        <v>7</v>
      </c>
      <c r="G10" t="s">
        <v>127</v>
      </c>
    </row>
    <row r="11" spans="6:13" ht="13.5">
      <c r="F11" s="13"/>
      <c r="M11" s="51"/>
    </row>
    <row r="12" spans="1:52" ht="13.5">
      <c r="A12" t="s">
        <v>146</v>
      </c>
      <c r="B12" t="s">
        <v>124</v>
      </c>
      <c r="C12" t="s">
        <v>130</v>
      </c>
      <c r="D12" t="s">
        <v>103</v>
      </c>
      <c r="E12" t="s">
        <v>104</v>
      </c>
      <c r="F12" t="s">
        <v>147</v>
      </c>
      <c r="G12" t="s">
        <v>105</v>
      </c>
      <c r="H12" t="s">
        <v>106</v>
      </c>
      <c r="L12" t="s">
        <v>107</v>
      </c>
      <c r="M12" t="s">
        <v>108</v>
      </c>
      <c r="N12" t="s">
        <v>109</v>
      </c>
      <c r="Q12">
        <v>0</v>
      </c>
      <c r="R12">
        <v>1</v>
      </c>
      <c r="S12">
        <v>2</v>
      </c>
      <c r="T12">
        <v>3</v>
      </c>
      <c r="U12">
        <v>4</v>
      </c>
      <c r="V12">
        <v>5</v>
      </c>
      <c r="W12">
        <v>6</v>
      </c>
      <c r="X12">
        <v>7</v>
      </c>
      <c r="Y12">
        <v>8</v>
      </c>
      <c r="Z12">
        <v>9</v>
      </c>
      <c r="AA12">
        <v>10</v>
      </c>
      <c r="AB12">
        <v>11</v>
      </c>
      <c r="AC12">
        <v>12</v>
      </c>
      <c r="AD12">
        <v>13</v>
      </c>
      <c r="AE12">
        <v>14</v>
      </c>
      <c r="AF12">
        <v>15</v>
      </c>
      <c r="AG12">
        <v>16</v>
      </c>
      <c r="AH12">
        <v>17</v>
      </c>
      <c r="AI12">
        <v>18</v>
      </c>
      <c r="AJ12">
        <v>19</v>
      </c>
      <c r="AK12">
        <v>20</v>
      </c>
      <c r="AL12">
        <v>21</v>
      </c>
      <c r="AM12">
        <v>22</v>
      </c>
      <c r="AN12">
        <v>23</v>
      </c>
      <c r="AO12">
        <v>24</v>
      </c>
      <c r="AP12">
        <v>25</v>
      </c>
      <c r="AQ12">
        <v>26</v>
      </c>
      <c r="AR12">
        <v>27</v>
      </c>
      <c r="AS12">
        <v>28</v>
      </c>
      <c r="AT12">
        <v>29</v>
      </c>
      <c r="AU12">
        <v>30</v>
      </c>
      <c r="AV12">
        <v>31</v>
      </c>
      <c r="AW12">
        <v>32</v>
      </c>
      <c r="AX12">
        <v>33</v>
      </c>
      <c r="AY12">
        <v>34</v>
      </c>
      <c r="AZ12">
        <v>35</v>
      </c>
    </row>
    <row r="13" spans="1:52" ht="13.5">
      <c r="A13" s="19">
        <f>F2</f>
        <v>42064</v>
      </c>
      <c r="B13">
        <f aca="true" t="shared" si="0" ref="B13:B76">INT((D13+12-$F$10-1)/12)+1</f>
        <v>1</v>
      </c>
      <c r="C13">
        <f aca="true" t="shared" si="1" ref="C13:C76">INT((D13-1)/12)+1</f>
        <v>1</v>
      </c>
      <c r="D13">
        <v>1</v>
      </c>
      <c r="E13" s="16">
        <f aca="true" t="shared" si="2" ref="E13:E76">F13+G13</f>
        <v>12000000</v>
      </c>
      <c r="F13" s="16">
        <v>10000000</v>
      </c>
      <c r="G13" s="14">
        <v>2000000</v>
      </c>
      <c r="H13" s="14">
        <f>$F$4-F13</f>
        <v>90000000</v>
      </c>
      <c r="J13" t="s">
        <v>149</v>
      </c>
      <c r="K13">
        <v>1</v>
      </c>
      <c r="L13">
        <f aca="true" t="shared" si="3" ref="L13:L47">SUMIF($B$13:$B$432,K13,$F$13:$F$432)</f>
        <v>10000000</v>
      </c>
      <c r="M13">
        <f aca="true" t="shared" si="4" ref="M13:M47">SUMIF($B$13:$B$432,K13,$G$13:$G$432)</f>
        <v>2000000</v>
      </c>
      <c r="N13">
        <f aca="true" t="shared" si="5" ref="N13:N47">L13+M13</f>
        <v>12000000</v>
      </c>
      <c r="Q13">
        <v>2012</v>
      </c>
      <c r="R13">
        <f>G2</f>
        <v>2014</v>
      </c>
      <c r="S13">
        <f>R13+1</f>
        <v>2015</v>
      </c>
      <c r="T13">
        <f aca="true" t="shared" si="6" ref="T13:AZ13">S13+1</f>
        <v>2016</v>
      </c>
      <c r="U13">
        <f t="shared" si="6"/>
        <v>2017</v>
      </c>
      <c r="V13">
        <f t="shared" si="6"/>
        <v>2018</v>
      </c>
      <c r="W13">
        <f t="shared" si="6"/>
        <v>2019</v>
      </c>
      <c r="X13">
        <f t="shared" si="6"/>
        <v>2020</v>
      </c>
      <c r="Y13">
        <f t="shared" si="6"/>
        <v>2021</v>
      </c>
      <c r="Z13">
        <f t="shared" si="6"/>
        <v>2022</v>
      </c>
      <c r="AA13">
        <f t="shared" si="6"/>
        <v>2023</v>
      </c>
      <c r="AB13">
        <f t="shared" si="6"/>
        <v>2024</v>
      </c>
      <c r="AC13">
        <f t="shared" si="6"/>
        <v>2025</v>
      </c>
      <c r="AD13">
        <f t="shared" si="6"/>
        <v>2026</v>
      </c>
      <c r="AE13">
        <f t="shared" si="6"/>
        <v>2027</v>
      </c>
      <c r="AF13">
        <f t="shared" si="6"/>
        <v>2028</v>
      </c>
      <c r="AG13">
        <f t="shared" si="6"/>
        <v>2029</v>
      </c>
      <c r="AH13">
        <f t="shared" si="6"/>
        <v>2030</v>
      </c>
      <c r="AI13">
        <f t="shared" si="6"/>
        <v>2031</v>
      </c>
      <c r="AJ13">
        <f t="shared" si="6"/>
        <v>2032</v>
      </c>
      <c r="AK13">
        <f t="shared" si="6"/>
        <v>2033</v>
      </c>
      <c r="AL13">
        <f t="shared" si="6"/>
        <v>2034</v>
      </c>
      <c r="AM13">
        <f t="shared" si="6"/>
        <v>2035</v>
      </c>
      <c r="AN13">
        <f t="shared" si="6"/>
        <v>2036</v>
      </c>
      <c r="AO13">
        <f t="shared" si="6"/>
        <v>2037</v>
      </c>
      <c r="AP13">
        <f t="shared" si="6"/>
        <v>2038</v>
      </c>
      <c r="AQ13">
        <f t="shared" si="6"/>
        <v>2039</v>
      </c>
      <c r="AR13">
        <f t="shared" si="6"/>
        <v>2040</v>
      </c>
      <c r="AS13">
        <f t="shared" si="6"/>
        <v>2041</v>
      </c>
      <c r="AT13">
        <f t="shared" si="6"/>
        <v>2042</v>
      </c>
      <c r="AU13">
        <f t="shared" si="6"/>
        <v>2043</v>
      </c>
      <c r="AV13">
        <f t="shared" si="6"/>
        <v>2044</v>
      </c>
      <c r="AW13">
        <f t="shared" si="6"/>
        <v>2045</v>
      </c>
      <c r="AX13">
        <f t="shared" si="6"/>
        <v>2046</v>
      </c>
      <c r="AY13">
        <f t="shared" si="6"/>
        <v>2047</v>
      </c>
      <c r="AZ13">
        <f t="shared" si="6"/>
        <v>2048</v>
      </c>
    </row>
    <row r="14" spans="1:52" ht="13.5">
      <c r="A14" s="19">
        <f aca="true" t="shared" si="7" ref="A14:A77">DATE(YEAR(A13),MONTH(A13)+1,1)</f>
        <v>42095</v>
      </c>
      <c r="B14">
        <f t="shared" si="0"/>
        <v>1</v>
      </c>
      <c r="C14">
        <f t="shared" si="1"/>
        <v>1</v>
      </c>
      <c r="D14">
        <v>2</v>
      </c>
      <c r="E14" s="16">
        <f t="shared" si="2"/>
        <v>0</v>
      </c>
      <c r="F14" s="16"/>
      <c r="G14" s="14"/>
      <c r="H14" s="14">
        <f>H13-F14</f>
        <v>90000000</v>
      </c>
      <c r="J14" t="s">
        <v>149</v>
      </c>
      <c r="K14">
        <v>2</v>
      </c>
      <c r="L14">
        <f t="shared" si="3"/>
        <v>10000000</v>
      </c>
      <c r="M14">
        <f t="shared" si="4"/>
        <v>1800000</v>
      </c>
      <c r="N14">
        <f t="shared" si="5"/>
        <v>11800000</v>
      </c>
      <c r="P14" t="s">
        <v>107</v>
      </c>
      <c r="R14" s="17">
        <f aca="true" t="shared" si="8" ref="R14:AZ14">SUMIF($B$13:$B$432,R12,$F$13:$F$432)</f>
        <v>10000000</v>
      </c>
      <c r="S14" s="17">
        <f t="shared" si="8"/>
        <v>10000000</v>
      </c>
      <c r="T14" s="17">
        <f t="shared" si="8"/>
        <v>10000000</v>
      </c>
      <c r="U14" s="17">
        <f t="shared" si="8"/>
        <v>10000000</v>
      </c>
      <c r="V14" s="17">
        <f t="shared" si="8"/>
        <v>10000000</v>
      </c>
      <c r="W14" s="17">
        <f t="shared" si="8"/>
        <v>10000000</v>
      </c>
      <c r="X14" s="17">
        <f t="shared" si="8"/>
        <v>40000000</v>
      </c>
      <c r="Y14" s="17">
        <f t="shared" si="8"/>
        <v>0</v>
      </c>
      <c r="Z14" s="17">
        <f t="shared" si="8"/>
        <v>0</v>
      </c>
      <c r="AA14" s="17">
        <f t="shared" si="8"/>
        <v>0</v>
      </c>
      <c r="AB14" s="17">
        <f t="shared" si="8"/>
        <v>0</v>
      </c>
      <c r="AC14" s="17">
        <f t="shared" si="8"/>
        <v>0</v>
      </c>
      <c r="AD14" s="17">
        <f t="shared" si="8"/>
        <v>0</v>
      </c>
      <c r="AE14" s="17">
        <f t="shared" si="8"/>
        <v>0</v>
      </c>
      <c r="AF14" s="17">
        <f t="shared" si="8"/>
        <v>0</v>
      </c>
      <c r="AG14" s="17">
        <f t="shared" si="8"/>
        <v>0</v>
      </c>
      <c r="AH14" s="17">
        <f t="shared" si="8"/>
        <v>0</v>
      </c>
      <c r="AI14" s="17">
        <f t="shared" si="8"/>
        <v>0</v>
      </c>
      <c r="AJ14" s="17">
        <f t="shared" si="8"/>
        <v>0</v>
      </c>
      <c r="AK14" s="17">
        <f t="shared" si="8"/>
        <v>0</v>
      </c>
      <c r="AL14" s="17">
        <f t="shared" si="8"/>
        <v>0</v>
      </c>
      <c r="AM14" s="17">
        <f t="shared" si="8"/>
        <v>0</v>
      </c>
      <c r="AN14" s="17">
        <f t="shared" si="8"/>
        <v>0</v>
      </c>
      <c r="AO14" s="17">
        <f t="shared" si="8"/>
        <v>0</v>
      </c>
      <c r="AP14" s="17">
        <f t="shared" si="8"/>
        <v>0</v>
      </c>
      <c r="AQ14" s="17">
        <f t="shared" si="8"/>
        <v>0</v>
      </c>
      <c r="AR14" s="17">
        <f t="shared" si="8"/>
        <v>0</v>
      </c>
      <c r="AS14" s="17">
        <f t="shared" si="8"/>
        <v>0</v>
      </c>
      <c r="AT14" s="17">
        <f t="shared" si="8"/>
        <v>0</v>
      </c>
      <c r="AU14" s="17">
        <f t="shared" si="8"/>
        <v>0</v>
      </c>
      <c r="AV14" s="17">
        <f t="shared" si="8"/>
        <v>0</v>
      </c>
      <c r="AW14" s="17">
        <f t="shared" si="8"/>
        <v>0</v>
      </c>
      <c r="AX14" s="17">
        <f t="shared" si="8"/>
        <v>0</v>
      </c>
      <c r="AY14" s="17">
        <f t="shared" si="8"/>
        <v>0</v>
      </c>
      <c r="AZ14" s="17">
        <f t="shared" si="8"/>
        <v>0</v>
      </c>
    </row>
    <row r="15" spans="1:52" ht="13.5">
      <c r="A15" s="19">
        <f t="shared" si="7"/>
        <v>42125</v>
      </c>
      <c r="B15">
        <f t="shared" si="0"/>
        <v>1</v>
      </c>
      <c r="C15">
        <f t="shared" si="1"/>
        <v>1</v>
      </c>
      <c r="D15">
        <v>3</v>
      </c>
      <c r="E15" s="16">
        <f t="shared" si="2"/>
        <v>0</v>
      </c>
      <c r="F15" s="16"/>
      <c r="G15" s="14"/>
      <c r="H15" s="14">
        <f>H14-F15</f>
        <v>90000000</v>
      </c>
      <c r="J15" t="s">
        <v>149</v>
      </c>
      <c r="K15">
        <v>3</v>
      </c>
      <c r="L15">
        <f t="shared" si="3"/>
        <v>10000000</v>
      </c>
      <c r="M15">
        <f t="shared" si="4"/>
        <v>1600000</v>
      </c>
      <c r="N15">
        <f t="shared" si="5"/>
        <v>11600000</v>
      </c>
      <c r="P15" t="s">
        <v>108</v>
      </c>
      <c r="R15" s="17">
        <f aca="true" t="shared" si="9" ref="R15:AZ15">SUMIF($B$13:$B$432,R12,$G$13:$G$432)</f>
        <v>2000000</v>
      </c>
      <c r="S15" s="17">
        <f t="shared" si="9"/>
        <v>1800000</v>
      </c>
      <c r="T15" s="17">
        <f t="shared" si="9"/>
        <v>1600000</v>
      </c>
      <c r="U15" s="17">
        <f t="shared" si="9"/>
        <v>1400000</v>
      </c>
      <c r="V15" s="17">
        <f t="shared" si="9"/>
        <v>1200000</v>
      </c>
      <c r="W15" s="17">
        <f t="shared" si="9"/>
        <v>1000000</v>
      </c>
      <c r="X15" s="17">
        <f t="shared" si="9"/>
        <v>800000</v>
      </c>
      <c r="Y15" s="17">
        <f t="shared" si="9"/>
        <v>0</v>
      </c>
      <c r="Z15" s="17">
        <f t="shared" si="9"/>
        <v>0</v>
      </c>
      <c r="AA15" s="17">
        <f t="shared" si="9"/>
        <v>0</v>
      </c>
      <c r="AB15" s="17">
        <f t="shared" si="9"/>
        <v>0</v>
      </c>
      <c r="AC15" s="17">
        <f t="shared" si="9"/>
        <v>0</v>
      </c>
      <c r="AD15" s="17">
        <f t="shared" si="9"/>
        <v>0</v>
      </c>
      <c r="AE15" s="17">
        <f t="shared" si="9"/>
        <v>0</v>
      </c>
      <c r="AF15" s="17">
        <f t="shared" si="9"/>
        <v>0</v>
      </c>
      <c r="AG15" s="17">
        <f t="shared" si="9"/>
        <v>0</v>
      </c>
      <c r="AH15" s="17">
        <f t="shared" si="9"/>
        <v>0</v>
      </c>
      <c r="AI15" s="17">
        <f t="shared" si="9"/>
        <v>0</v>
      </c>
      <c r="AJ15" s="17">
        <f t="shared" si="9"/>
        <v>0</v>
      </c>
      <c r="AK15" s="17">
        <f t="shared" si="9"/>
        <v>0</v>
      </c>
      <c r="AL15" s="17">
        <f t="shared" si="9"/>
        <v>0</v>
      </c>
      <c r="AM15" s="17">
        <f t="shared" si="9"/>
        <v>0</v>
      </c>
      <c r="AN15" s="17">
        <f t="shared" si="9"/>
        <v>0</v>
      </c>
      <c r="AO15" s="17">
        <f t="shared" si="9"/>
        <v>0</v>
      </c>
      <c r="AP15" s="17">
        <f t="shared" si="9"/>
        <v>0</v>
      </c>
      <c r="AQ15" s="17">
        <f t="shared" si="9"/>
        <v>0</v>
      </c>
      <c r="AR15" s="17">
        <f t="shared" si="9"/>
        <v>0</v>
      </c>
      <c r="AS15" s="17">
        <f t="shared" si="9"/>
        <v>0</v>
      </c>
      <c r="AT15" s="17">
        <f t="shared" si="9"/>
        <v>0</v>
      </c>
      <c r="AU15" s="17">
        <f t="shared" si="9"/>
        <v>0</v>
      </c>
      <c r="AV15" s="17">
        <f t="shared" si="9"/>
        <v>0</v>
      </c>
      <c r="AW15" s="17">
        <f t="shared" si="9"/>
        <v>0</v>
      </c>
      <c r="AX15" s="17">
        <f t="shared" si="9"/>
        <v>0</v>
      </c>
      <c r="AY15" s="17">
        <f t="shared" si="9"/>
        <v>0</v>
      </c>
      <c r="AZ15" s="17">
        <f t="shared" si="9"/>
        <v>0</v>
      </c>
    </row>
    <row r="16" spans="1:52" ht="13.5">
      <c r="A16" s="19">
        <f t="shared" si="7"/>
        <v>42156</v>
      </c>
      <c r="B16">
        <f t="shared" si="0"/>
        <v>1</v>
      </c>
      <c r="C16">
        <f t="shared" si="1"/>
        <v>1</v>
      </c>
      <c r="D16">
        <v>4</v>
      </c>
      <c r="E16" s="16">
        <f t="shared" si="2"/>
        <v>0</v>
      </c>
      <c r="F16" s="16"/>
      <c r="G16" s="14"/>
      <c r="H16" s="14">
        <f>H15-F16</f>
        <v>90000000</v>
      </c>
      <c r="J16" t="s">
        <v>110</v>
      </c>
      <c r="K16">
        <v>4</v>
      </c>
      <c r="L16">
        <f t="shared" si="3"/>
        <v>10000000</v>
      </c>
      <c r="M16">
        <f t="shared" si="4"/>
        <v>1400000</v>
      </c>
      <c r="N16">
        <f t="shared" si="5"/>
        <v>11400000</v>
      </c>
      <c r="P16" t="s">
        <v>148</v>
      </c>
      <c r="R16" s="17">
        <f aca="true" t="shared" si="10" ref="R16:AZ16">R14+R15</f>
        <v>12000000</v>
      </c>
      <c r="S16" s="17">
        <f t="shared" si="10"/>
        <v>11800000</v>
      </c>
      <c r="T16" s="17">
        <f t="shared" si="10"/>
        <v>11600000</v>
      </c>
      <c r="U16" s="17">
        <f t="shared" si="10"/>
        <v>11400000</v>
      </c>
      <c r="V16" s="17">
        <f t="shared" si="10"/>
        <v>11200000</v>
      </c>
      <c r="W16" s="17">
        <f t="shared" si="10"/>
        <v>11000000</v>
      </c>
      <c r="X16" s="17">
        <f t="shared" si="10"/>
        <v>40800000</v>
      </c>
      <c r="Y16" s="17">
        <f t="shared" si="10"/>
        <v>0</v>
      </c>
      <c r="Z16" s="17">
        <f t="shared" si="10"/>
        <v>0</v>
      </c>
      <c r="AA16" s="17">
        <f t="shared" si="10"/>
        <v>0</v>
      </c>
      <c r="AB16" s="17">
        <f t="shared" si="10"/>
        <v>0</v>
      </c>
      <c r="AC16" s="17">
        <f t="shared" si="10"/>
        <v>0</v>
      </c>
      <c r="AD16" s="17">
        <f t="shared" si="10"/>
        <v>0</v>
      </c>
      <c r="AE16" s="17">
        <f t="shared" si="10"/>
        <v>0</v>
      </c>
      <c r="AF16" s="17">
        <f t="shared" si="10"/>
        <v>0</v>
      </c>
      <c r="AG16" s="17">
        <f t="shared" si="10"/>
        <v>0</v>
      </c>
      <c r="AH16" s="17">
        <f t="shared" si="10"/>
        <v>0</v>
      </c>
      <c r="AI16" s="17">
        <f t="shared" si="10"/>
        <v>0</v>
      </c>
      <c r="AJ16" s="17">
        <f t="shared" si="10"/>
        <v>0</v>
      </c>
      <c r="AK16" s="17">
        <f t="shared" si="10"/>
        <v>0</v>
      </c>
      <c r="AL16" s="17">
        <f t="shared" si="10"/>
        <v>0</v>
      </c>
      <c r="AM16" s="17">
        <f t="shared" si="10"/>
        <v>0</v>
      </c>
      <c r="AN16" s="17">
        <f t="shared" si="10"/>
        <v>0</v>
      </c>
      <c r="AO16" s="17">
        <f t="shared" si="10"/>
        <v>0</v>
      </c>
      <c r="AP16" s="17">
        <f t="shared" si="10"/>
        <v>0</v>
      </c>
      <c r="AQ16" s="17">
        <f t="shared" si="10"/>
        <v>0</v>
      </c>
      <c r="AR16" s="17">
        <f t="shared" si="10"/>
        <v>0</v>
      </c>
      <c r="AS16" s="17">
        <f t="shared" si="10"/>
        <v>0</v>
      </c>
      <c r="AT16" s="17">
        <f t="shared" si="10"/>
        <v>0</v>
      </c>
      <c r="AU16" s="17">
        <f t="shared" si="10"/>
        <v>0</v>
      </c>
      <c r="AV16" s="17">
        <f t="shared" si="10"/>
        <v>0</v>
      </c>
      <c r="AW16" s="17">
        <f t="shared" si="10"/>
        <v>0</v>
      </c>
      <c r="AX16" s="17">
        <f t="shared" si="10"/>
        <v>0</v>
      </c>
      <c r="AY16" s="17">
        <f t="shared" si="10"/>
        <v>0</v>
      </c>
      <c r="AZ16" s="17">
        <f t="shared" si="10"/>
        <v>0</v>
      </c>
    </row>
    <row r="17" spans="1:14" ht="13.5">
      <c r="A17" s="19">
        <f t="shared" si="7"/>
        <v>42186</v>
      </c>
      <c r="B17">
        <f t="shared" si="0"/>
        <v>1</v>
      </c>
      <c r="C17">
        <f t="shared" si="1"/>
        <v>1</v>
      </c>
      <c r="D17">
        <v>5</v>
      </c>
      <c r="E17" s="16">
        <f t="shared" si="2"/>
        <v>0</v>
      </c>
      <c r="F17" s="16"/>
      <c r="G17" s="14"/>
      <c r="H17" s="14">
        <f>H16-F17</f>
        <v>90000000</v>
      </c>
      <c r="J17" t="s">
        <v>110</v>
      </c>
      <c r="K17">
        <v>5</v>
      </c>
      <c r="L17">
        <f t="shared" si="3"/>
        <v>10000000</v>
      </c>
      <c r="M17">
        <f t="shared" si="4"/>
        <v>1200000</v>
      </c>
      <c r="N17">
        <f t="shared" si="5"/>
        <v>11200000</v>
      </c>
    </row>
    <row r="18" spans="1:14" ht="13.5">
      <c r="A18" s="19">
        <f t="shared" si="7"/>
        <v>42217</v>
      </c>
      <c r="B18">
        <f t="shared" si="0"/>
        <v>1</v>
      </c>
      <c r="C18">
        <f t="shared" si="1"/>
        <v>1</v>
      </c>
      <c r="D18">
        <v>6</v>
      </c>
      <c r="E18" s="16">
        <f t="shared" si="2"/>
        <v>0</v>
      </c>
      <c r="F18" s="16"/>
      <c r="G18" s="14"/>
      <c r="H18" s="14">
        <f>H17-F18</f>
        <v>90000000</v>
      </c>
      <c r="J18" t="s">
        <v>110</v>
      </c>
      <c r="K18">
        <v>6</v>
      </c>
      <c r="L18">
        <f t="shared" si="3"/>
        <v>10000000</v>
      </c>
      <c r="M18">
        <f t="shared" si="4"/>
        <v>1000000</v>
      </c>
      <c r="N18">
        <f t="shared" si="5"/>
        <v>11000000</v>
      </c>
    </row>
    <row r="19" spans="1:14" ht="13.5">
      <c r="A19" s="19">
        <f t="shared" si="7"/>
        <v>42248</v>
      </c>
      <c r="B19">
        <f t="shared" si="0"/>
        <v>1</v>
      </c>
      <c r="C19">
        <f t="shared" si="1"/>
        <v>1</v>
      </c>
      <c r="D19">
        <v>7</v>
      </c>
      <c r="E19" s="16">
        <f t="shared" si="2"/>
        <v>0</v>
      </c>
      <c r="F19" s="16"/>
      <c r="G19" s="14"/>
      <c r="H19" s="14">
        <f aca="true" t="shared" si="11" ref="H19:H77">H18-F19</f>
        <v>90000000</v>
      </c>
      <c r="J19" t="s">
        <v>110</v>
      </c>
      <c r="K19">
        <v>7</v>
      </c>
      <c r="L19">
        <f t="shared" si="3"/>
        <v>40000000</v>
      </c>
      <c r="M19">
        <f t="shared" si="4"/>
        <v>800000</v>
      </c>
      <c r="N19">
        <f t="shared" si="5"/>
        <v>40800000</v>
      </c>
    </row>
    <row r="20" spans="1:14" ht="13.5">
      <c r="A20" s="19">
        <f t="shared" si="7"/>
        <v>42278</v>
      </c>
      <c r="B20">
        <f t="shared" si="0"/>
        <v>2</v>
      </c>
      <c r="C20">
        <f t="shared" si="1"/>
        <v>1</v>
      </c>
      <c r="D20">
        <v>8</v>
      </c>
      <c r="E20" s="16">
        <f t="shared" si="2"/>
        <v>0</v>
      </c>
      <c r="F20" s="16"/>
      <c r="G20" s="14"/>
      <c r="H20" s="14">
        <f t="shared" si="11"/>
        <v>90000000</v>
      </c>
      <c r="J20" t="s">
        <v>110</v>
      </c>
      <c r="K20">
        <v>8</v>
      </c>
      <c r="L20">
        <f t="shared" si="3"/>
        <v>0</v>
      </c>
      <c r="M20">
        <f t="shared" si="4"/>
        <v>0</v>
      </c>
      <c r="N20">
        <f t="shared" si="5"/>
        <v>0</v>
      </c>
    </row>
    <row r="21" spans="1:14" ht="13.5">
      <c r="A21" s="19">
        <f t="shared" si="7"/>
        <v>42309</v>
      </c>
      <c r="B21">
        <f t="shared" si="0"/>
        <v>2</v>
      </c>
      <c r="C21">
        <f t="shared" si="1"/>
        <v>1</v>
      </c>
      <c r="D21">
        <v>9</v>
      </c>
      <c r="E21" s="16">
        <f t="shared" si="2"/>
        <v>0</v>
      </c>
      <c r="F21" s="16"/>
      <c r="G21" s="14"/>
      <c r="H21" s="14">
        <f t="shared" si="11"/>
        <v>90000000</v>
      </c>
      <c r="J21" t="s">
        <v>110</v>
      </c>
      <c r="K21">
        <v>9</v>
      </c>
      <c r="L21">
        <f t="shared" si="3"/>
        <v>0</v>
      </c>
      <c r="M21">
        <f t="shared" si="4"/>
        <v>0</v>
      </c>
      <c r="N21">
        <f t="shared" si="5"/>
        <v>0</v>
      </c>
    </row>
    <row r="22" spans="1:14" ht="13.5">
      <c r="A22" s="19">
        <f t="shared" si="7"/>
        <v>42339</v>
      </c>
      <c r="B22">
        <f t="shared" si="0"/>
        <v>2</v>
      </c>
      <c r="C22">
        <f t="shared" si="1"/>
        <v>1</v>
      </c>
      <c r="D22">
        <v>10</v>
      </c>
      <c r="E22" s="16">
        <f t="shared" si="2"/>
        <v>0</v>
      </c>
      <c r="F22" s="16"/>
      <c r="G22" s="14"/>
      <c r="H22" s="14">
        <f t="shared" si="11"/>
        <v>90000000</v>
      </c>
      <c r="J22" t="s">
        <v>110</v>
      </c>
      <c r="K22">
        <v>10</v>
      </c>
      <c r="L22">
        <f t="shared" si="3"/>
        <v>0</v>
      </c>
      <c r="M22">
        <f t="shared" si="4"/>
        <v>0</v>
      </c>
      <c r="N22">
        <f t="shared" si="5"/>
        <v>0</v>
      </c>
    </row>
    <row r="23" spans="1:14" ht="13.5">
      <c r="A23" s="19">
        <f t="shared" si="7"/>
        <v>42370</v>
      </c>
      <c r="B23">
        <f t="shared" si="0"/>
        <v>2</v>
      </c>
      <c r="C23">
        <f t="shared" si="1"/>
        <v>1</v>
      </c>
      <c r="D23">
        <v>11</v>
      </c>
      <c r="E23" s="16">
        <f t="shared" si="2"/>
        <v>0</v>
      </c>
      <c r="F23" s="16"/>
      <c r="G23" s="14"/>
      <c r="H23" s="14">
        <f t="shared" si="11"/>
        <v>90000000</v>
      </c>
      <c r="J23" t="s">
        <v>110</v>
      </c>
      <c r="K23">
        <v>11</v>
      </c>
      <c r="L23">
        <f t="shared" si="3"/>
        <v>0</v>
      </c>
      <c r="M23">
        <f t="shared" si="4"/>
        <v>0</v>
      </c>
      <c r="N23">
        <f t="shared" si="5"/>
        <v>0</v>
      </c>
    </row>
    <row r="24" spans="1:14" ht="13.5">
      <c r="A24" s="19">
        <f t="shared" si="7"/>
        <v>42401</v>
      </c>
      <c r="B24">
        <f t="shared" si="0"/>
        <v>2</v>
      </c>
      <c r="C24">
        <f t="shared" si="1"/>
        <v>1</v>
      </c>
      <c r="D24">
        <v>12</v>
      </c>
      <c r="E24" s="16">
        <f t="shared" si="2"/>
        <v>0</v>
      </c>
      <c r="F24" s="16"/>
      <c r="G24" s="14"/>
      <c r="H24" s="14">
        <f t="shared" si="11"/>
        <v>90000000</v>
      </c>
      <c r="J24" t="s">
        <v>110</v>
      </c>
      <c r="K24">
        <v>12</v>
      </c>
      <c r="L24">
        <f t="shared" si="3"/>
        <v>0</v>
      </c>
      <c r="M24">
        <f t="shared" si="4"/>
        <v>0</v>
      </c>
      <c r="N24">
        <f t="shared" si="5"/>
        <v>0</v>
      </c>
    </row>
    <row r="25" spans="1:14" ht="13.5">
      <c r="A25" s="19">
        <f t="shared" si="7"/>
        <v>42430</v>
      </c>
      <c r="B25">
        <f t="shared" si="0"/>
        <v>2</v>
      </c>
      <c r="C25">
        <f t="shared" si="1"/>
        <v>2</v>
      </c>
      <c r="D25">
        <v>13</v>
      </c>
      <c r="E25" s="16">
        <f t="shared" si="2"/>
        <v>11800000</v>
      </c>
      <c r="F25" s="16">
        <v>10000000</v>
      </c>
      <c r="G25" s="14">
        <v>1800000</v>
      </c>
      <c r="H25" s="14">
        <f t="shared" si="11"/>
        <v>80000000</v>
      </c>
      <c r="J25" t="s">
        <v>110</v>
      </c>
      <c r="K25">
        <v>13</v>
      </c>
      <c r="L25">
        <f t="shared" si="3"/>
        <v>0</v>
      </c>
      <c r="M25">
        <f t="shared" si="4"/>
        <v>0</v>
      </c>
      <c r="N25">
        <f t="shared" si="5"/>
        <v>0</v>
      </c>
    </row>
    <row r="26" spans="1:14" ht="13.5">
      <c r="A26" s="19">
        <f t="shared" si="7"/>
        <v>42461</v>
      </c>
      <c r="B26">
        <f t="shared" si="0"/>
        <v>2</v>
      </c>
      <c r="C26">
        <f t="shared" si="1"/>
        <v>2</v>
      </c>
      <c r="D26">
        <v>14</v>
      </c>
      <c r="E26" s="16">
        <f t="shared" si="2"/>
        <v>0</v>
      </c>
      <c r="F26" s="16"/>
      <c r="G26" s="14"/>
      <c r="H26" s="14">
        <f t="shared" si="11"/>
        <v>80000000</v>
      </c>
      <c r="J26" t="s">
        <v>110</v>
      </c>
      <c r="K26">
        <v>14</v>
      </c>
      <c r="L26">
        <f t="shared" si="3"/>
        <v>0</v>
      </c>
      <c r="M26">
        <f t="shared" si="4"/>
        <v>0</v>
      </c>
      <c r="N26">
        <f t="shared" si="5"/>
        <v>0</v>
      </c>
    </row>
    <row r="27" spans="1:14" ht="13.5">
      <c r="A27" s="19">
        <f t="shared" si="7"/>
        <v>42491</v>
      </c>
      <c r="B27">
        <f t="shared" si="0"/>
        <v>2</v>
      </c>
      <c r="C27">
        <f t="shared" si="1"/>
        <v>2</v>
      </c>
      <c r="D27">
        <v>15</v>
      </c>
      <c r="E27" s="16">
        <f t="shared" si="2"/>
        <v>0</v>
      </c>
      <c r="F27" s="16"/>
      <c r="G27" s="14"/>
      <c r="H27" s="14">
        <f t="shared" si="11"/>
        <v>80000000</v>
      </c>
      <c r="J27" t="s">
        <v>110</v>
      </c>
      <c r="K27">
        <v>15</v>
      </c>
      <c r="L27">
        <f t="shared" si="3"/>
        <v>0</v>
      </c>
      <c r="M27">
        <f t="shared" si="4"/>
        <v>0</v>
      </c>
      <c r="N27">
        <f t="shared" si="5"/>
        <v>0</v>
      </c>
    </row>
    <row r="28" spans="1:14" ht="13.5">
      <c r="A28" s="19">
        <f t="shared" si="7"/>
        <v>42522</v>
      </c>
      <c r="B28">
        <f t="shared" si="0"/>
        <v>2</v>
      </c>
      <c r="C28">
        <f t="shared" si="1"/>
        <v>2</v>
      </c>
      <c r="D28">
        <v>16</v>
      </c>
      <c r="E28" s="16">
        <f t="shared" si="2"/>
        <v>0</v>
      </c>
      <c r="F28" s="16"/>
      <c r="G28" s="14"/>
      <c r="H28" s="14">
        <f t="shared" si="11"/>
        <v>80000000</v>
      </c>
      <c r="J28" t="s">
        <v>110</v>
      </c>
      <c r="K28">
        <v>16</v>
      </c>
      <c r="L28">
        <f t="shared" si="3"/>
        <v>0</v>
      </c>
      <c r="M28">
        <f t="shared" si="4"/>
        <v>0</v>
      </c>
      <c r="N28">
        <f t="shared" si="5"/>
        <v>0</v>
      </c>
    </row>
    <row r="29" spans="1:14" ht="13.5">
      <c r="A29" s="19">
        <f t="shared" si="7"/>
        <v>42552</v>
      </c>
      <c r="B29">
        <f t="shared" si="0"/>
        <v>2</v>
      </c>
      <c r="C29">
        <f t="shared" si="1"/>
        <v>2</v>
      </c>
      <c r="D29">
        <v>17</v>
      </c>
      <c r="E29" s="16">
        <f t="shared" si="2"/>
        <v>0</v>
      </c>
      <c r="F29" s="16"/>
      <c r="G29" s="14"/>
      <c r="H29" s="14">
        <f t="shared" si="11"/>
        <v>80000000</v>
      </c>
      <c r="J29" t="s">
        <v>110</v>
      </c>
      <c r="K29">
        <v>17</v>
      </c>
      <c r="L29">
        <f t="shared" si="3"/>
        <v>0</v>
      </c>
      <c r="M29">
        <f t="shared" si="4"/>
        <v>0</v>
      </c>
      <c r="N29">
        <f t="shared" si="5"/>
        <v>0</v>
      </c>
    </row>
    <row r="30" spans="1:14" ht="13.5">
      <c r="A30" s="19">
        <f t="shared" si="7"/>
        <v>42583</v>
      </c>
      <c r="B30">
        <f t="shared" si="0"/>
        <v>2</v>
      </c>
      <c r="C30">
        <f t="shared" si="1"/>
        <v>2</v>
      </c>
      <c r="D30">
        <v>18</v>
      </c>
      <c r="E30" s="16">
        <f t="shared" si="2"/>
        <v>0</v>
      </c>
      <c r="F30" s="16"/>
      <c r="G30" s="14"/>
      <c r="H30" s="14">
        <f t="shared" si="11"/>
        <v>80000000</v>
      </c>
      <c r="J30" t="s">
        <v>110</v>
      </c>
      <c r="K30">
        <v>18</v>
      </c>
      <c r="L30">
        <f t="shared" si="3"/>
        <v>0</v>
      </c>
      <c r="M30">
        <f t="shared" si="4"/>
        <v>0</v>
      </c>
      <c r="N30">
        <f t="shared" si="5"/>
        <v>0</v>
      </c>
    </row>
    <row r="31" spans="1:14" ht="13.5">
      <c r="A31" s="19">
        <f t="shared" si="7"/>
        <v>42614</v>
      </c>
      <c r="B31">
        <f t="shared" si="0"/>
        <v>2</v>
      </c>
      <c r="C31">
        <f t="shared" si="1"/>
        <v>2</v>
      </c>
      <c r="D31">
        <v>19</v>
      </c>
      <c r="E31" s="16">
        <f t="shared" si="2"/>
        <v>0</v>
      </c>
      <c r="F31" s="16"/>
      <c r="G31" s="14"/>
      <c r="H31" s="14">
        <f t="shared" si="11"/>
        <v>80000000</v>
      </c>
      <c r="J31" t="s">
        <v>110</v>
      </c>
      <c r="K31">
        <v>19</v>
      </c>
      <c r="L31">
        <f t="shared" si="3"/>
        <v>0</v>
      </c>
      <c r="M31">
        <f t="shared" si="4"/>
        <v>0</v>
      </c>
      <c r="N31">
        <f t="shared" si="5"/>
        <v>0</v>
      </c>
    </row>
    <row r="32" spans="1:14" ht="13.5">
      <c r="A32" s="19">
        <f t="shared" si="7"/>
        <v>42644</v>
      </c>
      <c r="B32">
        <f t="shared" si="0"/>
        <v>3</v>
      </c>
      <c r="C32">
        <f t="shared" si="1"/>
        <v>2</v>
      </c>
      <c r="D32">
        <v>20</v>
      </c>
      <c r="E32" s="16">
        <f t="shared" si="2"/>
        <v>0</v>
      </c>
      <c r="F32" s="16"/>
      <c r="G32" s="14"/>
      <c r="H32" s="14">
        <f t="shared" si="11"/>
        <v>80000000</v>
      </c>
      <c r="J32" t="s">
        <v>110</v>
      </c>
      <c r="K32">
        <v>20</v>
      </c>
      <c r="L32">
        <f t="shared" si="3"/>
        <v>0</v>
      </c>
      <c r="M32">
        <f t="shared" si="4"/>
        <v>0</v>
      </c>
      <c r="N32">
        <f t="shared" si="5"/>
        <v>0</v>
      </c>
    </row>
    <row r="33" spans="1:14" ht="13.5">
      <c r="A33" s="19">
        <f t="shared" si="7"/>
        <v>42675</v>
      </c>
      <c r="B33">
        <f t="shared" si="0"/>
        <v>3</v>
      </c>
      <c r="C33">
        <f t="shared" si="1"/>
        <v>2</v>
      </c>
      <c r="D33">
        <v>21</v>
      </c>
      <c r="E33" s="16">
        <f t="shared" si="2"/>
        <v>0</v>
      </c>
      <c r="F33" s="16"/>
      <c r="G33" s="14"/>
      <c r="H33" s="14">
        <f t="shared" si="11"/>
        <v>80000000</v>
      </c>
      <c r="J33" t="s">
        <v>110</v>
      </c>
      <c r="K33">
        <v>21</v>
      </c>
      <c r="L33">
        <f t="shared" si="3"/>
        <v>0</v>
      </c>
      <c r="M33">
        <f t="shared" si="4"/>
        <v>0</v>
      </c>
      <c r="N33">
        <f t="shared" si="5"/>
        <v>0</v>
      </c>
    </row>
    <row r="34" spans="1:14" ht="13.5">
      <c r="A34" s="19">
        <f t="shared" si="7"/>
        <v>42705</v>
      </c>
      <c r="B34">
        <f t="shared" si="0"/>
        <v>3</v>
      </c>
      <c r="C34">
        <f t="shared" si="1"/>
        <v>2</v>
      </c>
      <c r="D34">
        <v>22</v>
      </c>
      <c r="E34" s="16">
        <f t="shared" si="2"/>
        <v>0</v>
      </c>
      <c r="F34" s="16"/>
      <c r="G34" s="14"/>
      <c r="H34" s="14">
        <f t="shared" si="11"/>
        <v>80000000</v>
      </c>
      <c r="J34" t="s">
        <v>110</v>
      </c>
      <c r="K34">
        <v>22</v>
      </c>
      <c r="L34">
        <f t="shared" si="3"/>
        <v>0</v>
      </c>
      <c r="M34">
        <f t="shared" si="4"/>
        <v>0</v>
      </c>
      <c r="N34">
        <f t="shared" si="5"/>
        <v>0</v>
      </c>
    </row>
    <row r="35" spans="1:14" ht="13.5">
      <c r="A35" s="19">
        <f t="shared" si="7"/>
        <v>42736</v>
      </c>
      <c r="B35">
        <f t="shared" si="0"/>
        <v>3</v>
      </c>
      <c r="C35">
        <f t="shared" si="1"/>
        <v>2</v>
      </c>
      <c r="D35">
        <v>23</v>
      </c>
      <c r="E35" s="16">
        <f t="shared" si="2"/>
        <v>0</v>
      </c>
      <c r="F35" s="16"/>
      <c r="G35" s="14"/>
      <c r="H35" s="14">
        <f t="shared" si="11"/>
        <v>80000000</v>
      </c>
      <c r="J35" t="s">
        <v>110</v>
      </c>
      <c r="K35">
        <v>23</v>
      </c>
      <c r="L35">
        <f t="shared" si="3"/>
        <v>0</v>
      </c>
      <c r="M35">
        <f t="shared" si="4"/>
        <v>0</v>
      </c>
      <c r="N35">
        <f t="shared" si="5"/>
        <v>0</v>
      </c>
    </row>
    <row r="36" spans="1:14" ht="13.5">
      <c r="A36" s="19">
        <f t="shared" si="7"/>
        <v>42767</v>
      </c>
      <c r="B36">
        <f t="shared" si="0"/>
        <v>3</v>
      </c>
      <c r="C36">
        <f t="shared" si="1"/>
        <v>2</v>
      </c>
      <c r="D36">
        <v>24</v>
      </c>
      <c r="E36" s="16">
        <f t="shared" si="2"/>
        <v>0</v>
      </c>
      <c r="F36" s="16"/>
      <c r="G36" s="14"/>
      <c r="H36" s="14">
        <f t="shared" si="11"/>
        <v>80000000</v>
      </c>
      <c r="J36" t="s">
        <v>110</v>
      </c>
      <c r="K36">
        <v>24</v>
      </c>
      <c r="L36">
        <f t="shared" si="3"/>
        <v>0</v>
      </c>
      <c r="M36">
        <f t="shared" si="4"/>
        <v>0</v>
      </c>
      <c r="N36">
        <f t="shared" si="5"/>
        <v>0</v>
      </c>
    </row>
    <row r="37" spans="1:14" ht="13.5">
      <c r="A37" s="19">
        <f t="shared" si="7"/>
        <v>42795</v>
      </c>
      <c r="B37">
        <f t="shared" si="0"/>
        <v>3</v>
      </c>
      <c r="C37">
        <f t="shared" si="1"/>
        <v>3</v>
      </c>
      <c r="D37">
        <v>25</v>
      </c>
      <c r="E37" s="16">
        <f t="shared" si="2"/>
        <v>11600000</v>
      </c>
      <c r="F37" s="16">
        <v>10000000</v>
      </c>
      <c r="G37" s="14">
        <v>1600000</v>
      </c>
      <c r="H37" s="14">
        <f t="shared" si="11"/>
        <v>70000000</v>
      </c>
      <c r="J37" t="s">
        <v>110</v>
      </c>
      <c r="K37">
        <v>25</v>
      </c>
      <c r="L37">
        <f t="shared" si="3"/>
        <v>0</v>
      </c>
      <c r="M37">
        <f t="shared" si="4"/>
        <v>0</v>
      </c>
      <c r="N37">
        <f t="shared" si="5"/>
        <v>0</v>
      </c>
    </row>
    <row r="38" spans="1:14" ht="13.5">
      <c r="A38" s="19">
        <f t="shared" si="7"/>
        <v>42826</v>
      </c>
      <c r="B38">
        <f t="shared" si="0"/>
        <v>3</v>
      </c>
      <c r="C38">
        <f t="shared" si="1"/>
        <v>3</v>
      </c>
      <c r="D38">
        <v>26</v>
      </c>
      <c r="E38" s="16">
        <f t="shared" si="2"/>
        <v>0</v>
      </c>
      <c r="F38" s="16"/>
      <c r="G38" s="14"/>
      <c r="H38" s="14">
        <f t="shared" si="11"/>
        <v>70000000</v>
      </c>
      <c r="J38" t="s">
        <v>110</v>
      </c>
      <c r="K38">
        <v>26</v>
      </c>
      <c r="L38">
        <f t="shared" si="3"/>
        <v>0</v>
      </c>
      <c r="M38">
        <f t="shared" si="4"/>
        <v>0</v>
      </c>
      <c r="N38">
        <f t="shared" si="5"/>
        <v>0</v>
      </c>
    </row>
    <row r="39" spans="1:14" ht="13.5">
      <c r="A39" s="19">
        <f t="shared" si="7"/>
        <v>42856</v>
      </c>
      <c r="B39">
        <f t="shared" si="0"/>
        <v>3</v>
      </c>
      <c r="C39">
        <f t="shared" si="1"/>
        <v>3</v>
      </c>
      <c r="D39">
        <v>27</v>
      </c>
      <c r="E39" s="16">
        <f t="shared" si="2"/>
        <v>0</v>
      </c>
      <c r="F39" s="16"/>
      <c r="G39" s="14"/>
      <c r="H39" s="14">
        <f t="shared" si="11"/>
        <v>70000000</v>
      </c>
      <c r="J39" t="s">
        <v>110</v>
      </c>
      <c r="K39">
        <v>27</v>
      </c>
      <c r="L39">
        <f t="shared" si="3"/>
        <v>0</v>
      </c>
      <c r="M39">
        <f t="shared" si="4"/>
        <v>0</v>
      </c>
      <c r="N39">
        <f t="shared" si="5"/>
        <v>0</v>
      </c>
    </row>
    <row r="40" spans="1:14" ht="13.5">
      <c r="A40" s="19">
        <f t="shared" si="7"/>
        <v>42887</v>
      </c>
      <c r="B40">
        <f t="shared" si="0"/>
        <v>3</v>
      </c>
      <c r="C40">
        <f t="shared" si="1"/>
        <v>3</v>
      </c>
      <c r="D40">
        <v>28</v>
      </c>
      <c r="E40" s="16">
        <f t="shared" si="2"/>
        <v>0</v>
      </c>
      <c r="F40" s="16"/>
      <c r="G40" s="14"/>
      <c r="H40" s="14">
        <f t="shared" si="11"/>
        <v>70000000</v>
      </c>
      <c r="J40" t="s">
        <v>110</v>
      </c>
      <c r="K40">
        <v>28</v>
      </c>
      <c r="L40">
        <f t="shared" si="3"/>
        <v>0</v>
      </c>
      <c r="M40">
        <f t="shared" si="4"/>
        <v>0</v>
      </c>
      <c r="N40">
        <f t="shared" si="5"/>
        <v>0</v>
      </c>
    </row>
    <row r="41" spans="1:14" ht="13.5">
      <c r="A41" s="19">
        <f t="shared" si="7"/>
        <v>42917</v>
      </c>
      <c r="B41">
        <f t="shared" si="0"/>
        <v>3</v>
      </c>
      <c r="C41">
        <f t="shared" si="1"/>
        <v>3</v>
      </c>
      <c r="D41">
        <v>29</v>
      </c>
      <c r="E41" s="16">
        <f t="shared" si="2"/>
        <v>0</v>
      </c>
      <c r="F41" s="16"/>
      <c r="G41" s="14"/>
      <c r="H41" s="14">
        <f t="shared" si="11"/>
        <v>70000000</v>
      </c>
      <c r="J41" t="s">
        <v>110</v>
      </c>
      <c r="K41">
        <v>29</v>
      </c>
      <c r="L41">
        <f t="shared" si="3"/>
        <v>0</v>
      </c>
      <c r="M41">
        <f t="shared" si="4"/>
        <v>0</v>
      </c>
      <c r="N41">
        <f t="shared" si="5"/>
        <v>0</v>
      </c>
    </row>
    <row r="42" spans="1:14" ht="13.5">
      <c r="A42" s="19">
        <f t="shared" si="7"/>
        <v>42948</v>
      </c>
      <c r="B42">
        <f t="shared" si="0"/>
        <v>3</v>
      </c>
      <c r="C42">
        <f t="shared" si="1"/>
        <v>3</v>
      </c>
      <c r="D42">
        <v>30</v>
      </c>
      <c r="E42" s="16">
        <f t="shared" si="2"/>
        <v>0</v>
      </c>
      <c r="F42" s="16"/>
      <c r="G42" s="14"/>
      <c r="H42" s="14">
        <f t="shared" si="11"/>
        <v>70000000</v>
      </c>
      <c r="J42" t="s">
        <v>110</v>
      </c>
      <c r="K42">
        <v>30</v>
      </c>
      <c r="L42">
        <f t="shared" si="3"/>
        <v>0</v>
      </c>
      <c r="M42">
        <f t="shared" si="4"/>
        <v>0</v>
      </c>
      <c r="N42">
        <f t="shared" si="5"/>
        <v>0</v>
      </c>
    </row>
    <row r="43" spans="1:14" ht="13.5">
      <c r="A43" s="19">
        <f t="shared" si="7"/>
        <v>42979</v>
      </c>
      <c r="B43">
        <f t="shared" si="0"/>
        <v>3</v>
      </c>
      <c r="C43">
        <f t="shared" si="1"/>
        <v>3</v>
      </c>
      <c r="D43">
        <v>31</v>
      </c>
      <c r="E43" s="16">
        <f t="shared" si="2"/>
        <v>0</v>
      </c>
      <c r="F43" s="16"/>
      <c r="G43" s="14"/>
      <c r="H43" s="14">
        <f t="shared" si="11"/>
        <v>70000000</v>
      </c>
      <c r="J43" t="s">
        <v>110</v>
      </c>
      <c r="K43">
        <v>31</v>
      </c>
      <c r="L43">
        <f t="shared" si="3"/>
        <v>0</v>
      </c>
      <c r="M43">
        <f t="shared" si="4"/>
        <v>0</v>
      </c>
      <c r="N43">
        <f t="shared" si="5"/>
        <v>0</v>
      </c>
    </row>
    <row r="44" spans="1:14" ht="13.5">
      <c r="A44" s="19">
        <f t="shared" si="7"/>
        <v>43009</v>
      </c>
      <c r="B44">
        <f t="shared" si="0"/>
        <v>4</v>
      </c>
      <c r="C44">
        <f t="shared" si="1"/>
        <v>3</v>
      </c>
      <c r="D44">
        <v>32</v>
      </c>
      <c r="E44" s="16">
        <f t="shared" si="2"/>
        <v>0</v>
      </c>
      <c r="F44" s="16"/>
      <c r="G44" s="14"/>
      <c r="H44" s="14">
        <f t="shared" si="11"/>
        <v>70000000</v>
      </c>
      <c r="J44" t="s">
        <v>110</v>
      </c>
      <c r="K44">
        <v>32</v>
      </c>
      <c r="L44">
        <f t="shared" si="3"/>
        <v>0</v>
      </c>
      <c r="M44">
        <f t="shared" si="4"/>
        <v>0</v>
      </c>
      <c r="N44">
        <f t="shared" si="5"/>
        <v>0</v>
      </c>
    </row>
    <row r="45" spans="1:14" ht="13.5">
      <c r="A45" s="19">
        <f t="shared" si="7"/>
        <v>43040</v>
      </c>
      <c r="B45">
        <f t="shared" si="0"/>
        <v>4</v>
      </c>
      <c r="C45">
        <f t="shared" si="1"/>
        <v>3</v>
      </c>
      <c r="D45">
        <v>33</v>
      </c>
      <c r="E45" s="16">
        <f t="shared" si="2"/>
        <v>0</v>
      </c>
      <c r="F45" s="16"/>
      <c r="G45" s="14"/>
      <c r="H45" s="14">
        <f t="shared" si="11"/>
        <v>70000000</v>
      </c>
      <c r="J45" t="s">
        <v>110</v>
      </c>
      <c r="K45">
        <v>33</v>
      </c>
      <c r="L45">
        <f t="shared" si="3"/>
        <v>0</v>
      </c>
      <c r="M45">
        <f t="shared" si="4"/>
        <v>0</v>
      </c>
      <c r="N45">
        <f t="shared" si="5"/>
        <v>0</v>
      </c>
    </row>
    <row r="46" spans="1:14" ht="13.5">
      <c r="A46" s="19">
        <f t="shared" si="7"/>
        <v>43070</v>
      </c>
      <c r="B46">
        <f t="shared" si="0"/>
        <v>4</v>
      </c>
      <c r="C46">
        <f t="shared" si="1"/>
        <v>3</v>
      </c>
      <c r="D46">
        <v>34</v>
      </c>
      <c r="E46" s="16">
        <f t="shared" si="2"/>
        <v>0</v>
      </c>
      <c r="F46" s="16"/>
      <c r="G46" s="14"/>
      <c r="H46" s="14">
        <f t="shared" si="11"/>
        <v>70000000</v>
      </c>
      <c r="J46" t="s">
        <v>110</v>
      </c>
      <c r="K46">
        <v>34</v>
      </c>
      <c r="L46">
        <f t="shared" si="3"/>
        <v>0</v>
      </c>
      <c r="M46">
        <f t="shared" si="4"/>
        <v>0</v>
      </c>
      <c r="N46">
        <f t="shared" si="5"/>
        <v>0</v>
      </c>
    </row>
    <row r="47" spans="1:14" ht="13.5">
      <c r="A47" s="19">
        <f t="shared" si="7"/>
        <v>43101</v>
      </c>
      <c r="B47">
        <f t="shared" si="0"/>
        <v>4</v>
      </c>
      <c r="C47">
        <f t="shared" si="1"/>
        <v>3</v>
      </c>
      <c r="D47">
        <v>35</v>
      </c>
      <c r="E47" s="16">
        <f t="shared" si="2"/>
        <v>0</v>
      </c>
      <c r="F47" s="16"/>
      <c r="G47" s="14"/>
      <c r="H47" s="14">
        <f t="shared" si="11"/>
        <v>70000000</v>
      </c>
      <c r="J47" t="s">
        <v>110</v>
      </c>
      <c r="K47">
        <v>35</v>
      </c>
      <c r="L47">
        <f t="shared" si="3"/>
        <v>0</v>
      </c>
      <c r="M47">
        <f t="shared" si="4"/>
        <v>0</v>
      </c>
      <c r="N47">
        <f t="shared" si="5"/>
        <v>0</v>
      </c>
    </row>
    <row r="48" spans="1:8" ht="13.5">
      <c r="A48" s="19">
        <f t="shared" si="7"/>
        <v>43132</v>
      </c>
      <c r="B48">
        <f t="shared" si="0"/>
        <v>4</v>
      </c>
      <c r="C48">
        <f t="shared" si="1"/>
        <v>3</v>
      </c>
      <c r="D48">
        <v>36</v>
      </c>
      <c r="E48" s="16">
        <f t="shared" si="2"/>
        <v>0</v>
      </c>
      <c r="F48" s="16"/>
      <c r="G48" s="14"/>
      <c r="H48" s="14">
        <f t="shared" si="11"/>
        <v>70000000</v>
      </c>
    </row>
    <row r="49" spans="1:8" ht="13.5">
      <c r="A49" s="19">
        <f t="shared" si="7"/>
        <v>43160</v>
      </c>
      <c r="B49">
        <f t="shared" si="0"/>
        <v>4</v>
      </c>
      <c r="C49">
        <f t="shared" si="1"/>
        <v>4</v>
      </c>
      <c r="D49">
        <v>37</v>
      </c>
      <c r="E49" s="16">
        <f t="shared" si="2"/>
        <v>11400000</v>
      </c>
      <c r="F49" s="16">
        <v>10000000</v>
      </c>
      <c r="G49" s="14">
        <v>1400000</v>
      </c>
      <c r="H49" s="14">
        <f t="shared" si="11"/>
        <v>60000000</v>
      </c>
    </row>
    <row r="50" spans="1:8" ht="13.5">
      <c r="A50" s="19">
        <f t="shared" si="7"/>
        <v>43191</v>
      </c>
      <c r="B50">
        <f t="shared" si="0"/>
        <v>4</v>
      </c>
      <c r="C50">
        <f t="shared" si="1"/>
        <v>4</v>
      </c>
      <c r="D50">
        <v>38</v>
      </c>
      <c r="E50" s="16">
        <f t="shared" si="2"/>
        <v>0</v>
      </c>
      <c r="F50" s="16"/>
      <c r="G50" s="14"/>
      <c r="H50" s="14">
        <f t="shared" si="11"/>
        <v>60000000</v>
      </c>
    </row>
    <row r="51" spans="1:8" ht="13.5">
      <c r="A51" s="19">
        <f t="shared" si="7"/>
        <v>43221</v>
      </c>
      <c r="B51">
        <f t="shared" si="0"/>
        <v>4</v>
      </c>
      <c r="C51">
        <f t="shared" si="1"/>
        <v>4</v>
      </c>
      <c r="D51">
        <v>39</v>
      </c>
      <c r="E51" s="16">
        <f t="shared" si="2"/>
        <v>0</v>
      </c>
      <c r="F51" s="16"/>
      <c r="G51" s="14"/>
      <c r="H51" s="14">
        <f t="shared" si="11"/>
        <v>60000000</v>
      </c>
    </row>
    <row r="52" spans="1:8" ht="13.5">
      <c r="A52" s="19">
        <f t="shared" si="7"/>
        <v>43252</v>
      </c>
      <c r="B52">
        <f t="shared" si="0"/>
        <v>4</v>
      </c>
      <c r="C52">
        <f t="shared" si="1"/>
        <v>4</v>
      </c>
      <c r="D52">
        <v>40</v>
      </c>
      <c r="E52" s="16">
        <f t="shared" si="2"/>
        <v>0</v>
      </c>
      <c r="F52" s="16"/>
      <c r="G52" s="14"/>
      <c r="H52" s="14">
        <f t="shared" si="11"/>
        <v>60000000</v>
      </c>
    </row>
    <row r="53" spans="1:8" ht="13.5">
      <c r="A53" s="19">
        <f t="shared" si="7"/>
        <v>43282</v>
      </c>
      <c r="B53">
        <f t="shared" si="0"/>
        <v>4</v>
      </c>
      <c r="C53">
        <f t="shared" si="1"/>
        <v>4</v>
      </c>
      <c r="D53">
        <v>41</v>
      </c>
      <c r="E53" s="16">
        <f t="shared" si="2"/>
        <v>0</v>
      </c>
      <c r="F53" s="16"/>
      <c r="G53" s="14"/>
      <c r="H53" s="14">
        <f t="shared" si="11"/>
        <v>60000000</v>
      </c>
    </row>
    <row r="54" spans="1:8" ht="13.5">
      <c r="A54" s="19">
        <f t="shared" si="7"/>
        <v>43313</v>
      </c>
      <c r="B54">
        <f t="shared" si="0"/>
        <v>4</v>
      </c>
      <c r="C54">
        <f t="shared" si="1"/>
        <v>4</v>
      </c>
      <c r="D54">
        <v>42</v>
      </c>
      <c r="E54" s="16">
        <f t="shared" si="2"/>
        <v>0</v>
      </c>
      <c r="F54" s="16"/>
      <c r="G54" s="14"/>
      <c r="H54" s="14">
        <f t="shared" si="11"/>
        <v>60000000</v>
      </c>
    </row>
    <row r="55" spans="1:8" ht="13.5">
      <c r="A55" s="19">
        <f t="shared" si="7"/>
        <v>43344</v>
      </c>
      <c r="B55">
        <f t="shared" si="0"/>
        <v>4</v>
      </c>
      <c r="C55">
        <f t="shared" si="1"/>
        <v>4</v>
      </c>
      <c r="D55">
        <v>43</v>
      </c>
      <c r="E55" s="16">
        <f t="shared" si="2"/>
        <v>0</v>
      </c>
      <c r="F55" s="16"/>
      <c r="G55" s="14"/>
      <c r="H55" s="14">
        <f t="shared" si="11"/>
        <v>60000000</v>
      </c>
    </row>
    <row r="56" spans="1:8" ht="13.5">
      <c r="A56" s="19">
        <f t="shared" si="7"/>
        <v>43374</v>
      </c>
      <c r="B56">
        <f t="shared" si="0"/>
        <v>5</v>
      </c>
      <c r="C56">
        <f t="shared" si="1"/>
        <v>4</v>
      </c>
      <c r="D56">
        <v>44</v>
      </c>
      <c r="E56" s="16">
        <f t="shared" si="2"/>
        <v>0</v>
      </c>
      <c r="F56" s="16"/>
      <c r="G56" s="14"/>
      <c r="H56" s="14">
        <f t="shared" si="11"/>
        <v>60000000</v>
      </c>
    </row>
    <row r="57" spans="1:8" ht="13.5">
      <c r="A57" s="19">
        <f t="shared" si="7"/>
        <v>43405</v>
      </c>
      <c r="B57">
        <f t="shared" si="0"/>
        <v>5</v>
      </c>
      <c r="C57">
        <f t="shared" si="1"/>
        <v>4</v>
      </c>
      <c r="D57">
        <v>45</v>
      </c>
      <c r="E57" s="16">
        <f t="shared" si="2"/>
        <v>0</v>
      </c>
      <c r="F57" s="16"/>
      <c r="G57" s="14"/>
      <c r="H57" s="14">
        <f t="shared" si="11"/>
        <v>60000000</v>
      </c>
    </row>
    <row r="58" spans="1:8" ht="13.5">
      <c r="A58" s="19">
        <f t="shared" si="7"/>
        <v>43435</v>
      </c>
      <c r="B58">
        <f t="shared" si="0"/>
        <v>5</v>
      </c>
      <c r="C58">
        <f t="shared" si="1"/>
        <v>4</v>
      </c>
      <c r="D58">
        <v>46</v>
      </c>
      <c r="E58" s="16">
        <f t="shared" si="2"/>
        <v>0</v>
      </c>
      <c r="F58" s="16"/>
      <c r="G58" s="14"/>
      <c r="H58" s="14">
        <f t="shared" si="11"/>
        <v>60000000</v>
      </c>
    </row>
    <row r="59" spans="1:8" ht="13.5">
      <c r="A59" s="19">
        <f t="shared" si="7"/>
        <v>43466</v>
      </c>
      <c r="B59">
        <f t="shared" si="0"/>
        <v>5</v>
      </c>
      <c r="C59">
        <f t="shared" si="1"/>
        <v>4</v>
      </c>
      <c r="D59">
        <v>47</v>
      </c>
      <c r="E59" s="16">
        <f t="shared" si="2"/>
        <v>0</v>
      </c>
      <c r="F59" s="16"/>
      <c r="G59" s="14"/>
      <c r="H59" s="14">
        <f t="shared" si="11"/>
        <v>60000000</v>
      </c>
    </row>
    <row r="60" spans="1:8" ht="13.5">
      <c r="A60" s="19">
        <f t="shared" si="7"/>
        <v>43497</v>
      </c>
      <c r="B60">
        <f t="shared" si="0"/>
        <v>5</v>
      </c>
      <c r="C60">
        <f t="shared" si="1"/>
        <v>4</v>
      </c>
      <c r="D60">
        <v>48</v>
      </c>
      <c r="E60" s="16">
        <f t="shared" si="2"/>
        <v>0</v>
      </c>
      <c r="F60" s="16"/>
      <c r="G60" s="14"/>
      <c r="H60" s="14">
        <f t="shared" si="11"/>
        <v>60000000</v>
      </c>
    </row>
    <row r="61" spans="1:8" ht="13.5">
      <c r="A61" s="19">
        <f t="shared" si="7"/>
        <v>43525</v>
      </c>
      <c r="B61">
        <f t="shared" si="0"/>
        <v>5</v>
      </c>
      <c r="C61">
        <f t="shared" si="1"/>
        <v>5</v>
      </c>
      <c r="D61">
        <v>49</v>
      </c>
      <c r="E61" s="16">
        <f t="shared" si="2"/>
        <v>11200000</v>
      </c>
      <c r="F61" s="16">
        <v>10000000</v>
      </c>
      <c r="G61" s="14">
        <v>1200000</v>
      </c>
      <c r="H61" s="14">
        <f t="shared" si="11"/>
        <v>50000000</v>
      </c>
    </row>
    <row r="62" spans="1:8" ht="13.5">
      <c r="A62" s="19">
        <f t="shared" si="7"/>
        <v>43556</v>
      </c>
      <c r="B62">
        <f t="shared" si="0"/>
        <v>5</v>
      </c>
      <c r="C62">
        <f t="shared" si="1"/>
        <v>5</v>
      </c>
      <c r="D62">
        <v>50</v>
      </c>
      <c r="E62" s="16">
        <f t="shared" si="2"/>
        <v>0</v>
      </c>
      <c r="F62" s="16"/>
      <c r="G62" s="14"/>
      <c r="H62" s="14">
        <f t="shared" si="11"/>
        <v>50000000</v>
      </c>
    </row>
    <row r="63" spans="1:8" ht="13.5">
      <c r="A63" s="19">
        <f t="shared" si="7"/>
        <v>43586</v>
      </c>
      <c r="B63">
        <f t="shared" si="0"/>
        <v>5</v>
      </c>
      <c r="C63">
        <f t="shared" si="1"/>
        <v>5</v>
      </c>
      <c r="D63">
        <v>51</v>
      </c>
      <c r="E63" s="16">
        <f t="shared" si="2"/>
        <v>0</v>
      </c>
      <c r="F63" s="16"/>
      <c r="G63" s="14"/>
      <c r="H63" s="14">
        <f t="shared" si="11"/>
        <v>50000000</v>
      </c>
    </row>
    <row r="64" spans="1:8" ht="13.5">
      <c r="A64" s="19">
        <f t="shared" si="7"/>
        <v>43617</v>
      </c>
      <c r="B64">
        <f t="shared" si="0"/>
        <v>5</v>
      </c>
      <c r="C64">
        <f t="shared" si="1"/>
        <v>5</v>
      </c>
      <c r="D64">
        <v>52</v>
      </c>
      <c r="E64" s="16">
        <f t="shared" si="2"/>
        <v>0</v>
      </c>
      <c r="F64" s="16"/>
      <c r="G64" s="14"/>
      <c r="H64" s="14">
        <f t="shared" si="11"/>
        <v>50000000</v>
      </c>
    </row>
    <row r="65" spans="1:8" ht="13.5">
      <c r="A65" s="19">
        <f t="shared" si="7"/>
        <v>43647</v>
      </c>
      <c r="B65">
        <f t="shared" si="0"/>
        <v>5</v>
      </c>
      <c r="C65">
        <f t="shared" si="1"/>
        <v>5</v>
      </c>
      <c r="D65">
        <v>53</v>
      </c>
      <c r="E65" s="16">
        <f t="shared" si="2"/>
        <v>0</v>
      </c>
      <c r="F65" s="16"/>
      <c r="G65" s="14"/>
      <c r="H65" s="14">
        <f t="shared" si="11"/>
        <v>50000000</v>
      </c>
    </row>
    <row r="66" spans="1:8" ht="13.5">
      <c r="A66" s="19">
        <f t="shared" si="7"/>
        <v>43678</v>
      </c>
      <c r="B66">
        <f t="shared" si="0"/>
        <v>5</v>
      </c>
      <c r="C66">
        <f t="shared" si="1"/>
        <v>5</v>
      </c>
      <c r="D66">
        <v>54</v>
      </c>
      <c r="E66" s="16">
        <f t="shared" si="2"/>
        <v>0</v>
      </c>
      <c r="F66" s="16"/>
      <c r="G66" s="14"/>
      <c r="H66" s="14">
        <f t="shared" si="11"/>
        <v>50000000</v>
      </c>
    </row>
    <row r="67" spans="1:8" ht="13.5">
      <c r="A67" s="19">
        <f t="shared" si="7"/>
        <v>43709</v>
      </c>
      <c r="B67">
        <f t="shared" si="0"/>
        <v>5</v>
      </c>
      <c r="C67">
        <f t="shared" si="1"/>
        <v>5</v>
      </c>
      <c r="D67">
        <v>55</v>
      </c>
      <c r="E67" s="16">
        <f t="shared" si="2"/>
        <v>0</v>
      </c>
      <c r="F67" s="16"/>
      <c r="G67" s="14"/>
      <c r="H67" s="14">
        <f t="shared" si="11"/>
        <v>50000000</v>
      </c>
    </row>
    <row r="68" spans="1:8" ht="13.5">
      <c r="A68" s="19">
        <f t="shared" si="7"/>
        <v>43739</v>
      </c>
      <c r="B68">
        <f t="shared" si="0"/>
        <v>6</v>
      </c>
      <c r="C68">
        <f t="shared" si="1"/>
        <v>5</v>
      </c>
      <c r="D68">
        <v>56</v>
      </c>
      <c r="E68" s="16">
        <f t="shared" si="2"/>
        <v>0</v>
      </c>
      <c r="F68" s="16"/>
      <c r="G68" s="14"/>
      <c r="H68" s="14">
        <f t="shared" si="11"/>
        <v>50000000</v>
      </c>
    </row>
    <row r="69" spans="1:8" ht="13.5">
      <c r="A69" s="19">
        <f t="shared" si="7"/>
        <v>43770</v>
      </c>
      <c r="B69">
        <f t="shared" si="0"/>
        <v>6</v>
      </c>
      <c r="C69">
        <f t="shared" si="1"/>
        <v>5</v>
      </c>
      <c r="D69">
        <v>57</v>
      </c>
      <c r="E69" s="16">
        <f t="shared" si="2"/>
        <v>0</v>
      </c>
      <c r="F69" s="16"/>
      <c r="G69" s="14"/>
      <c r="H69" s="14">
        <f t="shared" si="11"/>
        <v>50000000</v>
      </c>
    </row>
    <row r="70" spans="1:8" ht="13.5">
      <c r="A70" s="19">
        <f t="shared" si="7"/>
        <v>43800</v>
      </c>
      <c r="B70">
        <f t="shared" si="0"/>
        <v>6</v>
      </c>
      <c r="C70">
        <f t="shared" si="1"/>
        <v>5</v>
      </c>
      <c r="D70">
        <v>58</v>
      </c>
      <c r="E70" s="16">
        <f t="shared" si="2"/>
        <v>0</v>
      </c>
      <c r="F70" s="16"/>
      <c r="G70" s="14"/>
      <c r="H70" s="14">
        <f t="shared" si="11"/>
        <v>50000000</v>
      </c>
    </row>
    <row r="71" spans="1:8" ht="13.5">
      <c r="A71" s="19">
        <f t="shared" si="7"/>
        <v>43831</v>
      </c>
      <c r="B71">
        <f t="shared" si="0"/>
        <v>6</v>
      </c>
      <c r="C71">
        <f t="shared" si="1"/>
        <v>5</v>
      </c>
      <c r="D71">
        <v>59</v>
      </c>
      <c r="E71" s="16">
        <f t="shared" si="2"/>
        <v>0</v>
      </c>
      <c r="F71" s="16"/>
      <c r="G71" s="14"/>
      <c r="H71" s="14">
        <f t="shared" si="11"/>
        <v>50000000</v>
      </c>
    </row>
    <row r="72" spans="1:8" ht="13.5">
      <c r="A72" s="19">
        <f t="shared" si="7"/>
        <v>43862</v>
      </c>
      <c r="B72">
        <f t="shared" si="0"/>
        <v>6</v>
      </c>
      <c r="C72">
        <f t="shared" si="1"/>
        <v>5</v>
      </c>
      <c r="D72">
        <v>60</v>
      </c>
      <c r="E72" s="16">
        <f t="shared" si="2"/>
        <v>0</v>
      </c>
      <c r="F72" s="16"/>
      <c r="G72" s="14"/>
      <c r="H72" s="14">
        <f t="shared" si="11"/>
        <v>50000000</v>
      </c>
    </row>
    <row r="73" spans="1:8" ht="13.5">
      <c r="A73" s="19">
        <f t="shared" si="7"/>
        <v>43891</v>
      </c>
      <c r="B73">
        <f t="shared" si="0"/>
        <v>6</v>
      </c>
      <c r="C73">
        <f t="shared" si="1"/>
        <v>6</v>
      </c>
      <c r="D73">
        <v>61</v>
      </c>
      <c r="E73" s="16">
        <f t="shared" si="2"/>
        <v>11000000</v>
      </c>
      <c r="F73" s="16">
        <v>10000000</v>
      </c>
      <c r="G73" s="14">
        <v>1000000</v>
      </c>
      <c r="H73" s="14">
        <f t="shared" si="11"/>
        <v>40000000</v>
      </c>
    </row>
    <row r="74" spans="1:8" ht="13.5">
      <c r="A74" s="19">
        <f t="shared" si="7"/>
        <v>43922</v>
      </c>
      <c r="B74">
        <f t="shared" si="0"/>
        <v>6</v>
      </c>
      <c r="C74">
        <f t="shared" si="1"/>
        <v>6</v>
      </c>
      <c r="D74">
        <v>62</v>
      </c>
      <c r="E74" s="16">
        <f t="shared" si="2"/>
        <v>0</v>
      </c>
      <c r="F74" s="16"/>
      <c r="G74" s="14"/>
      <c r="H74" s="14">
        <f t="shared" si="11"/>
        <v>40000000</v>
      </c>
    </row>
    <row r="75" spans="1:8" ht="13.5">
      <c r="A75" s="19">
        <f t="shared" si="7"/>
        <v>43952</v>
      </c>
      <c r="B75">
        <f t="shared" si="0"/>
        <v>6</v>
      </c>
      <c r="C75">
        <f t="shared" si="1"/>
        <v>6</v>
      </c>
      <c r="D75">
        <v>63</v>
      </c>
      <c r="E75" s="16">
        <f t="shared" si="2"/>
        <v>0</v>
      </c>
      <c r="F75" s="16"/>
      <c r="G75" s="14"/>
      <c r="H75" s="14">
        <f t="shared" si="11"/>
        <v>40000000</v>
      </c>
    </row>
    <row r="76" spans="1:8" ht="13.5">
      <c r="A76" s="19">
        <f t="shared" si="7"/>
        <v>43983</v>
      </c>
      <c r="B76">
        <f t="shared" si="0"/>
        <v>6</v>
      </c>
      <c r="C76">
        <f t="shared" si="1"/>
        <v>6</v>
      </c>
      <c r="D76">
        <v>64</v>
      </c>
      <c r="E76" s="16">
        <f t="shared" si="2"/>
        <v>0</v>
      </c>
      <c r="F76" s="16"/>
      <c r="G76" s="14"/>
      <c r="H76" s="14">
        <f t="shared" si="11"/>
        <v>40000000</v>
      </c>
    </row>
    <row r="77" spans="1:8" ht="13.5">
      <c r="A77" s="19">
        <f t="shared" si="7"/>
        <v>44013</v>
      </c>
      <c r="B77">
        <f aca="true" t="shared" si="12" ref="B77:B140">INT((D77+12-$F$10-1)/12)+1</f>
        <v>6</v>
      </c>
      <c r="C77">
        <f aca="true" t="shared" si="13" ref="C77:C140">INT((D77-1)/12)+1</f>
        <v>6</v>
      </c>
      <c r="D77">
        <v>65</v>
      </c>
      <c r="E77" s="16">
        <f aca="true" t="shared" si="14" ref="E77:E140">F77+G77</f>
        <v>0</v>
      </c>
      <c r="F77" s="16"/>
      <c r="G77" s="14"/>
      <c r="H77" s="14">
        <f t="shared" si="11"/>
        <v>40000000</v>
      </c>
    </row>
    <row r="78" spans="1:8" ht="13.5">
      <c r="A78" s="19">
        <f aca="true" t="shared" si="15" ref="A78:A141">DATE(YEAR(A77),MONTH(A77)+1,1)</f>
        <v>44044</v>
      </c>
      <c r="B78">
        <f t="shared" si="12"/>
        <v>6</v>
      </c>
      <c r="C78">
        <f t="shared" si="13"/>
        <v>6</v>
      </c>
      <c r="D78">
        <v>66</v>
      </c>
      <c r="E78" s="16">
        <f t="shared" si="14"/>
        <v>0</v>
      </c>
      <c r="F78" s="16"/>
      <c r="G78" s="14"/>
      <c r="H78" s="14">
        <f aca="true" t="shared" si="16" ref="H78:H141">H77-F78</f>
        <v>40000000</v>
      </c>
    </row>
    <row r="79" spans="1:8" ht="13.5">
      <c r="A79" s="19">
        <f t="shared" si="15"/>
        <v>44075</v>
      </c>
      <c r="B79">
        <f t="shared" si="12"/>
        <v>6</v>
      </c>
      <c r="C79">
        <f t="shared" si="13"/>
        <v>6</v>
      </c>
      <c r="D79">
        <v>67</v>
      </c>
      <c r="E79" s="16">
        <f t="shared" si="14"/>
        <v>0</v>
      </c>
      <c r="F79" s="16"/>
      <c r="G79" s="14"/>
      <c r="H79" s="14">
        <f t="shared" si="16"/>
        <v>40000000</v>
      </c>
    </row>
    <row r="80" spans="1:8" ht="13.5">
      <c r="A80" s="19">
        <f t="shared" si="15"/>
        <v>44105</v>
      </c>
      <c r="B80">
        <f t="shared" si="12"/>
        <v>7</v>
      </c>
      <c r="C80">
        <f t="shared" si="13"/>
        <v>6</v>
      </c>
      <c r="D80">
        <v>68</v>
      </c>
      <c r="E80" s="16">
        <f t="shared" si="14"/>
        <v>0</v>
      </c>
      <c r="F80" s="16"/>
      <c r="G80" s="14"/>
      <c r="H80" s="14">
        <f t="shared" si="16"/>
        <v>40000000</v>
      </c>
    </row>
    <row r="81" spans="1:8" ht="13.5">
      <c r="A81" s="19">
        <f t="shared" si="15"/>
        <v>44136</v>
      </c>
      <c r="B81">
        <f t="shared" si="12"/>
        <v>7</v>
      </c>
      <c r="C81">
        <f t="shared" si="13"/>
        <v>6</v>
      </c>
      <c r="D81">
        <v>69</v>
      </c>
      <c r="E81" s="16">
        <f t="shared" si="14"/>
        <v>0</v>
      </c>
      <c r="F81" s="16"/>
      <c r="G81" s="14"/>
      <c r="H81" s="14">
        <f t="shared" si="16"/>
        <v>40000000</v>
      </c>
    </row>
    <row r="82" spans="1:8" ht="13.5">
      <c r="A82" s="19">
        <f t="shared" si="15"/>
        <v>44166</v>
      </c>
      <c r="B82">
        <f t="shared" si="12"/>
        <v>7</v>
      </c>
      <c r="C82">
        <f t="shared" si="13"/>
        <v>6</v>
      </c>
      <c r="D82">
        <v>70</v>
      </c>
      <c r="E82" s="16">
        <f t="shared" si="14"/>
        <v>0</v>
      </c>
      <c r="F82" s="16"/>
      <c r="G82" s="14"/>
      <c r="H82" s="14">
        <f t="shared" si="16"/>
        <v>40000000</v>
      </c>
    </row>
    <row r="83" spans="1:8" ht="13.5">
      <c r="A83" s="19">
        <f t="shared" si="15"/>
        <v>44197</v>
      </c>
      <c r="B83">
        <f t="shared" si="12"/>
        <v>7</v>
      </c>
      <c r="C83">
        <f t="shared" si="13"/>
        <v>6</v>
      </c>
      <c r="D83">
        <v>71</v>
      </c>
      <c r="E83" s="16">
        <f t="shared" si="14"/>
        <v>0</v>
      </c>
      <c r="F83" s="16"/>
      <c r="G83" s="14"/>
      <c r="H83" s="14">
        <f t="shared" si="16"/>
        <v>40000000</v>
      </c>
    </row>
    <row r="84" spans="1:8" ht="13.5">
      <c r="A84" s="19">
        <f t="shared" si="15"/>
        <v>44228</v>
      </c>
      <c r="B84">
        <f t="shared" si="12"/>
        <v>7</v>
      </c>
      <c r="C84">
        <f t="shared" si="13"/>
        <v>6</v>
      </c>
      <c r="D84">
        <v>72</v>
      </c>
      <c r="E84" s="16">
        <f t="shared" si="14"/>
        <v>0</v>
      </c>
      <c r="F84" s="16"/>
      <c r="G84" s="14"/>
      <c r="H84" s="14">
        <f t="shared" si="16"/>
        <v>40000000</v>
      </c>
    </row>
    <row r="85" spans="1:8" ht="13.5">
      <c r="A85" s="19">
        <f t="shared" si="15"/>
        <v>44256</v>
      </c>
      <c r="B85">
        <f t="shared" si="12"/>
        <v>7</v>
      </c>
      <c r="C85">
        <f t="shared" si="13"/>
        <v>7</v>
      </c>
      <c r="D85">
        <v>73</v>
      </c>
      <c r="E85" s="16">
        <f t="shared" si="14"/>
        <v>40800000</v>
      </c>
      <c r="F85" s="16">
        <v>40000000</v>
      </c>
      <c r="G85" s="14">
        <v>800000</v>
      </c>
      <c r="H85" s="14">
        <f t="shared" si="16"/>
        <v>0</v>
      </c>
    </row>
    <row r="86" spans="1:8" ht="13.5">
      <c r="A86" s="19">
        <f t="shared" si="15"/>
        <v>44287</v>
      </c>
      <c r="B86">
        <f t="shared" si="12"/>
        <v>7</v>
      </c>
      <c r="C86">
        <f t="shared" si="13"/>
        <v>7</v>
      </c>
      <c r="D86">
        <v>74</v>
      </c>
      <c r="E86" s="16">
        <f t="shared" si="14"/>
        <v>0</v>
      </c>
      <c r="F86" s="16"/>
      <c r="G86" s="14"/>
      <c r="H86" s="14">
        <f t="shared" si="16"/>
        <v>0</v>
      </c>
    </row>
    <row r="87" spans="1:8" ht="13.5">
      <c r="A87" s="19">
        <f t="shared" si="15"/>
        <v>44317</v>
      </c>
      <c r="B87">
        <f t="shared" si="12"/>
        <v>7</v>
      </c>
      <c r="C87">
        <f t="shared" si="13"/>
        <v>7</v>
      </c>
      <c r="D87">
        <v>75</v>
      </c>
      <c r="E87" s="16">
        <f t="shared" si="14"/>
        <v>0</v>
      </c>
      <c r="F87" s="16"/>
      <c r="G87" s="14"/>
      <c r="H87" s="14">
        <f t="shared" si="16"/>
        <v>0</v>
      </c>
    </row>
    <row r="88" spans="1:8" ht="13.5">
      <c r="A88" s="19">
        <f t="shared" si="15"/>
        <v>44348</v>
      </c>
      <c r="B88">
        <f t="shared" si="12"/>
        <v>7</v>
      </c>
      <c r="C88">
        <f t="shared" si="13"/>
        <v>7</v>
      </c>
      <c r="D88">
        <v>76</v>
      </c>
      <c r="E88" s="16">
        <f t="shared" si="14"/>
        <v>0</v>
      </c>
      <c r="F88" s="16"/>
      <c r="G88" s="14"/>
      <c r="H88" s="14">
        <f t="shared" si="16"/>
        <v>0</v>
      </c>
    </row>
    <row r="89" spans="1:8" ht="13.5">
      <c r="A89" s="19">
        <f t="shared" si="15"/>
        <v>44378</v>
      </c>
      <c r="B89">
        <f t="shared" si="12"/>
        <v>7</v>
      </c>
      <c r="C89">
        <f t="shared" si="13"/>
        <v>7</v>
      </c>
      <c r="D89">
        <v>77</v>
      </c>
      <c r="E89" s="16">
        <f t="shared" si="14"/>
        <v>0</v>
      </c>
      <c r="F89" s="16"/>
      <c r="G89" s="14"/>
      <c r="H89" s="14">
        <f t="shared" si="16"/>
        <v>0</v>
      </c>
    </row>
    <row r="90" spans="1:8" ht="13.5">
      <c r="A90" s="19">
        <f t="shared" si="15"/>
        <v>44409</v>
      </c>
      <c r="B90">
        <f t="shared" si="12"/>
        <v>7</v>
      </c>
      <c r="C90">
        <f t="shared" si="13"/>
        <v>7</v>
      </c>
      <c r="D90">
        <v>78</v>
      </c>
      <c r="E90" s="16">
        <f t="shared" si="14"/>
        <v>0</v>
      </c>
      <c r="F90" s="16"/>
      <c r="G90" s="14"/>
      <c r="H90" s="14">
        <f t="shared" si="16"/>
        <v>0</v>
      </c>
    </row>
    <row r="91" spans="1:8" ht="13.5">
      <c r="A91" s="19">
        <f t="shared" si="15"/>
        <v>44440</v>
      </c>
      <c r="B91">
        <f t="shared" si="12"/>
        <v>7</v>
      </c>
      <c r="C91">
        <f t="shared" si="13"/>
        <v>7</v>
      </c>
      <c r="D91">
        <v>79</v>
      </c>
      <c r="E91" s="16">
        <f t="shared" si="14"/>
        <v>0</v>
      </c>
      <c r="F91" s="16"/>
      <c r="G91" s="14"/>
      <c r="H91" s="14">
        <f t="shared" si="16"/>
        <v>0</v>
      </c>
    </row>
    <row r="92" spans="1:8" ht="13.5">
      <c r="A92" s="19">
        <f t="shared" si="15"/>
        <v>44470</v>
      </c>
      <c r="B92">
        <f t="shared" si="12"/>
        <v>8</v>
      </c>
      <c r="C92">
        <f t="shared" si="13"/>
        <v>7</v>
      </c>
      <c r="D92">
        <v>80</v>
      </c>
      <c r="E92" s="16">
        <f t="shared" si="14"/>
        <v>0</v>
      </c>
      <c r="F92" s="16"/>
      <c r="G92" s="14"/>
      <c r="H92" s="14">
        <f t="shared" si="16"/>
        <v>0</v>
      </c>
    </row>
    <row r="93" spans="1:8" ht="13.5">
      <c r="A93" s="19">
        <f t="shared" si="15"/>
        <v>44501</v>
      </c>
      <c r="B93">
        <f t="shared" si="12"/>
        <v>8</v>
      </c>
      <c r="C93">
        <f t="shared" si="13"/>
        <v>7</v>
      </c>
      <c r="D93">
        <v>81</v>
      </c>
      <c r="E93" s="16">
        <f t="shared" si="14"/>
        <v>0</v>
      </c>
      <c r="F93" s="16"/>
      <c r="G93" s="14"/>
      <c r="H93" s="14">
        <f t="shared" si="16"/>
        <v>0</v>
      </c>
    </row>
    <row r="94" spans="1:8" ht="13.5">
      <c r="A94" s="19">
        <f t="shared" si="15"/>
        <v>44531</v>
      </c>
      <c r="B94">
        <f t="shared" si="12"/>
        <v>8</v>
      </c>
      <c r="C94">
        <f t="shared" si="13"/>
        <v>7</v>
      </c>
      <c r="D94">
        <v>82</v>
      </c>
      <c r="E94" s="16">
        <f t="shared" si="14"/>
        <v>0</v>
      </c>
      <c r="F94" s="16"/>
      <c r="G94" s="14"/>
      <c r="H94" s="14">
        <f t="shared" si="16"/>
        <v>0</v>
      </c>
    </row>
    <row r="95" spans="1:8" ht="13.5">
      <c r="A95" s="19">
        <f t="shared" si="15"/>
        <v>44562</v>
      </c>
      <c r="B95">
        <f t="shared" si="12"/>
        <v>8</v>
      </c>
      <c r="C95">
        <f t="shared" si="13"/>
        <v>7</v>
      </c>
      <c r="D95">
        <v>83</v>
      </c>
      <c r="E95" s="16">
        <f t="shared" si="14"/>
        <v>0</v>
      </c>
      <c r="F95" s="16"/>
      <c r="G95" s="14"/>
      <c r="H95" s="14">
        <f t="shared" si="16"/>
        <v>0</v>
      </c>
    </row>
    <row r="96" spans="1:8" ht="13.5">
      <c r="A96" s="19">
        <f t="shared" si="15"/>
        <v>44593</v>
      </c>
      <c r="B96">
        <f t="shared" si="12"/>
        <v>8</v>
      </c>
      <c r="C96">
        <f t="shared" si="13"/>
        <v>7</v>
      </c>
      <c r="D96">
        <v>84</v>
      </c>
      <c r="E96" s="16">
        <f t="shared" si="14"/>
        <v>0</v>
      </c>
      <c r="F96" s="16"/>
      <c r="G96" s="14"/>
      <c r="H96" s="14">
        <f t="shared" si="16"/>
        <v>0</v>
      </c>
    </row>
    <row r="97" spans="1:8" ht="13.5">
      <c r="A97" s="19">
        <f t="shared" si="15"/>
        <v>44621</v>
      </c>
      <c r="B97">
        <f t="shared" si="12"/>
        <v>8</v>
      </c>
      <c r="C97">
        <f t="shared" si="13"/>
        <v>8</v>
      </c>
      <c r="D97">
        <v>85</v>
      </c>
      <c r="E97" s="16">
        <f t="shared" si="14"/>
        <v>0</v>
      </c>
      <c r="F97" s="16"/>
      <c r="G97" s="14"/>
      <c r="H97" s="14">
        <f t="shared" si="16"/>
        <v>0</v>
      </c>
    </row>
    <row r="98" spans="1:8" ht="13.5">
      <c r="A98" s="19">
        <f t="shared" si="15"/>
        <v>44652</v>
      </c>
      <c r="B98">
        <f t="shared" si="12"/>
        <v>8</v>
      </c>
      <c r="C98">
        <f t="shared" si="13"/>
        <v>8</v>
      </c>
      <c r="D98">
        <v>86</v>
      </c>
      <c r="E98" s="16">
        <f t="shared" si="14"/>
        <v>0</v>
      </c>
      <c r="F98" s="16"/>
      <c r="G98" s="14"/>
      <c r="H98" s="14">
        <f t="shared" si="16"/>
        <v>0</v>
      </c>
    </row>
    <row r="99" spans="1:8" ht="13.5">
      <c r="A99" s="19">
        <f t="shared" si="15"/>
        <v>44682</v>
      </c>
      <c r="B99">
        <f t="shared" si="12"/>
        <v>8</v>
      </c>
      <c r="C99">
        <f t="shared" si="13"/>
        <v>8</v>
      </c>
      <c r="D99">
        <v>87</v>
      </c>
      <c r="E99" s="16">
        <f t="shared" si="14"/>
        <v>0</v>
      </c>
      <c r="F99" s="16"/>
      <c r="G99" s="14"/>
      <c r="H99" s="14">
        <f t="shared" si="16"/>
        <v>0</v>
      </c>
    </row>
    <row r="100" spans="1:8" ht="13.5">
      <c r="A100" s="19">
        <f t="shared" si="15"/>
        <v>44713</v>
      </c>
      <c r="B100">
        <f t="shared" si="12"/>
        <v>8</v>
      </c>
      <c r="C100">
        <f t="shared" si="13"/>
        <v>8</v>
      </c>
      <c r="D100">
        <v>88</v>
      </c>
      <c r="E100" s="16">
        <f t="shared" si="14"/>
        <v>0</v>
      </c>
      <c r="F100" s="16"/>
      <c r="G100" s="14"/>
      <c r="H100" s="14">
        <f t="shared" si="16"/>
        <v>0</v>
      </c>
    </row>
    <row r="101" spans="1:8" ht="13.5">
      <c r="A101" s="19">
        <f t="shared" si="15"/>
        <v>44743</v>
      </c>
      <c r="B101">
        <f t="shared" si="12"/>
        <v>8</v>
      </c>
      <c r="C101">
        <f t="shared" si="13"/>
        <v>8</v>
      </c>
      <c r="D101">
        <v>89</v>
      </c>
      <c r="E101" s="16">
        <f t="shared" si="14"/>
        <v>0</v>
      </c>
      <c r="F101" s="16"/>
      <c r="G101" s="14"/>
      <c r="H101" s="14">
        <f t="shared" si="16"/>
        <v>0</v>
      </c>
    </row>
    <row r="102" spans="1:8" ht="13.5">
      <c r="A102" s="19">
        <f t="shared" si="15"/>
        <v>44774</v>
      </c>
      <c r="B102">
        <f t="shared" si="12"/>
        <v>8</v>
      </c>
      <c r="C102">
        <f t="shared" si="13"/>
        <v>8</v>
      </c>
      <c r="D102">
        <v>90</v>
      </c>
      <c r="E102" s="16">
        <f t="shared" si="14"/>
        <v>0</v>
      </c>
      <c r="F102" s="16"/>
      <c r="G102" s="14"/>
      <c r="H102" s="14">
        <f t="shared" si="16"/>
        <v>0</v>
      </c>
    </row>
    <row r="103" spans="1:8" ht="13.5">
      <c r="A103" s="19">
        <f t="shared" si="15"/>
        <v>44805</v>
      </c>
      <c r="B103">
        <f t="shared" si="12"/>
        <v>8</v>
      </c>
      <c r="C103">
        <f t="shared" si="13"/>
        <v>8</v>
      </c>
      <c r="D103">
        <v>91</v>
      </c>
      <c r="E103" s="16">
        <f t="shared" si="14"/>
        <v>0</v>
      </c>
      <c r="F103" s="16"/>
      <c r="G103" s="14"/>
      <c r="H103" s="14">
        <f t="shared" si="16"/>
        <v>0</v>
      </c>
    </row>
    <row r="104" spans="1:8" ht="13.5">
      <c r="A104" s="19">
        <f t="shared" si="15"/>
        <v>44835</v>
      </c>
      <c r="B104">
        <f t="shared" si="12"/>
        <v>9</v>
      </c>
      <c r="C104">
        <f t="shared" si="13"/>
        <v>8</v>
      </c>
      <c r="D104">
        <v>92</v>
      </c>
      <c r="E104" s="16">
        <f t="shared" si="14"/>
        <v>0</v>
      </c>
      <c r="F104" s="16"/>
      <c r="G104" s="14"/>
      <c r="H104" s="14">
        <f t="shared" si="16"/>
        <v>0</v>
      </c>
    </row>
    <row r="105" spans="1:8" ht="13.5">
      <c r="A105" s="19">
        <f t="shared" si="15"/>
        <v>44866</v>
      </c>
      <c r="B105">
        <f t="shared" si="12"/>
        <v>9</v>
      </c>
      <c r="C105">
        <f t="shared" si="13"/>
        <v>8</v>
      </c>
      <c r="D105">
        <v>93</v>
      </c>
      <c r="E105" s="16">
        <f t="shared" si="14"/>
        <v>0</v>
      </c>
      <c r="F105" s="16"/>
      <c r="G105" s="14"/>
      <c r="H105" s="14">
        <f t="shared" si="16"/>
        <v>0</v>
      </c>
    </row>
    <row r="106" spans="1:8" ht="13.5">
      <c r="A106" s="19">
        <f t="shared" si="15"/>
        <v>44896</v>
      </c>
      <c r="B106">
        <f t="shared" si="12"/>
        <v>9</v>
      </c>
      <c r="C106">
        <f t="shared" si="13"/>
        <v>8</v>
      </c>
      <c r="D106">
        <v>94</v>
      </c>
      <c r="E106" s="16">
        <f t="shared" si="14"/>
        <v>0</v>
      </c>
      <c r="F106" s="16"/>
      <c r="G106" s="14"/>
      <c r="H106" s="14">
        <f t="shared" si="16"/>
        <v>0</v>
      </c>
    </row>
    <row r="107" spans="1:8" ht="13.5">
      <c r="A107" s="19">
        <f t="shared" si="15"/>
        <v>44927</v>
      </c>
      <c r="B107">
        <f t="shared" si="12"/>
        <v>9</v>
      </c>
      <c r="C107">
        <f t="shared" si="13"/>
        <v>8</v>
      </c>
      <c r="D107">
        <v>95</v>
      </c>
      <c r="E107" s="16">
        <f t="shared" si="14"/>
        <v>0</v>
      </c>
      <c r="F107" s="16"/>
      <c r="G107" s="14"/>
      <c r="H107" s="14">
        <f t="shared" si="16"/>
        <v>0</v>
      </c>
    </row>
    <row r="108" spans="1:8" ht="13.5">
      <c r="A108" s="19">
        <f t="shared" si="15"/>
        <v>44958</v>
      </c>
      <c r="B108">
        <f t="shared" si="12"/>
        <v>9</v>
      </c>
      <c r="C108">
        <f t="shared" si="13"/>
        <v>8</v>
      </c>
      <c r="D108">
        <v>96</v>
      </c>
      <c r="E108" s="16">
        <f t="shared" si="14"/>
        <v>0</v>
      </c>
      <c r="F108" s="16"/>
      <c r="G108" s="14"/>
      <c r="H108" s="14">
        <f t="shared" si="16"/>
        <v>0</v>
      </c>
    </row>
    <row r="109" spans="1:8" ht="13.5">
      <c r="A109" s="19">
        <f t="shared" si="15"/>
        <v>44986</v>
      </c>
      <c r="B109">
        <f t="shared" si="12"/>
        <v>9</v>
      </c>
      <c r="C109">
        <f t="shared" si="13"/>
        <v>9</v>
      </c>
      <c r="D109">
        <v>97</v>
      </c>
      <c r="E109" s="16">
        <f t="shared" si="14"/>
        <v>0</v>
      </c>
      <c r="F109" s="16"/>
      <c r="G109" s="14"/>
      <c r="H109" s="14">
        <f t="shared" si="16"/>
        <v>0</v>
      </c>
    </row>
    <row r="110" spans="1:8" ht="13.5">
      <c r="A110" s="19">
        <f t="shared" si="15"/>
        <v>45017</v>
      </c>
      <c r="B110">
        <f t="shared" si="12"/>
        <v>9</v>
      </c>
      <c r="C110">
        <f t="shared" si="13"/>
        <v>9</v>
      </c>
      <c r="D110">
        <v>98</v>
      </c>
      <c r="E110" s="16">
        <f t="shared" si="14"/>
        <v>0</v>
      </c>
      <c r="F110" s="16"/>
      <c r="G110" s="14"/>
      <c r="H110" s="14">
        <f t="shared" si="16"/>
        <v>0</v>
      </c>
    </row>
    <row r="111" spans="1:8" ht="13.5">
      <c r="A111" s="19">
        <f t="shared" si="15"/>
        <v>45047</v>
      </c>
      <c r="B111">
        <f t="shared" si="12"/>
        <v>9</v>
      </c>
      <c r="C111">
        <f t="shared" si="13"/>
        <v>9</v>
      </c>
      <c r="D111">
        <v>99</v>
      </c>
      <c r="E111" s="16">
        <f t="shared" si="14"/>
        <v>0</v>
      </c>
      <c r="F111" s="16"/>
      <c r="G111" s="14"/>
      <c r="H111" s="14">
        <f t="shared" si="16"/>
        <v>0</v>
      </c>
    </row>
    <row r="112" spans="1:8" ht="13.5">
      <c r="A112" s="19">
        <f t="shared" si="15"/>
        <v>45078</v>
      </c>
      <c r="B112">
        <f t="shared" si="12"/>
        <v>9</v>
      </c>
      <c r="C112">
        <f t="shared" si="13"/>
        <v>9</v>
      </c>
      <c r="D112">
        <v>100</v>
      </c>
      <c r="E112" s="16">
        <f t="shared" si="14"/>
        <v>0</v>
      </c>
      <c r="F112" s="16"/>
      <c r="G112" s="14"/>
      <c r="H112" s="14">
        <f t="shared" si="16"/>
        <v>0</v>
      </c>
    </row>
    <row r="113" spans="1:8" ht="13.5">
      <c r="A113" s="19">
        <f t="shared" si="15"/>
        <v>45108</v>
      </c>
      <c r="B113">
        <f t="shared" si="12"/>
        <v>9</v>
      </c>
      <c r="C113">
        <f t="shared" si="13"/>
        <v>9</v>
      </c>
      <c r="D113">
        <v>101</v>
      </c>
      <c r="E113" s="16">
        <f t="shared" si="14"/>
        <v>0</v>
      </c>
      <c r="F113" s="16"/>
      <c r="G113" s="14"/>
      <c r="H113" s="14">
        <f t="shared" si="16"/>
        <v>0</v>
      </c>
    </row>
    <row r="114" spans="1:8" ht="13.5">
      <c r="A114" s="19">
        <f t="shared" si="15"/>
        <v>45139</v>
      </c>
      <c r="B114">
        <f t="shared" si="12"/>
        <v>9</v>
      </c>
      <c r="C114">
        <f t="shared" si="13"/>
        <v>9</v>
      </c>
      <c r="D114">
        <v>102</v>
      </c>
      <c r="E114" s="16">
        <f t="shared" si="14"/>
        <v>0</v>
      </c>
      <c r="F114" s="16"/>
      <c r="G114" s="14"/>
      <c r="H114" s="14">
        <f t="shared" si="16"/>
        <v>0</v>
      </c>
    </row>
    <row r="115" spans="1:8" ht="13.5">
      <c r="A115" s="19">
        <f t="shared" si="15"/>
        <v>45170</v>
      </c>
      <c r="B115">
        <f t="shared" si="12"/>
        <v>9</v>
      </c>
      <c r="C115">
        <f t="shared" si="13"/>
        <v>9</v>
      </c>
      <c r="D115">
        <v>103</v>
      </c>
      <c r="E115" s="16">
        <f t="shared" si="14"/>
        <v>0</v>
      </c>
      <c r="F115" s="16"/>
      <c r="G115" s="14"/>
      <c r="H115" s="14">
        <f t="shared" si="16"/>
        <v>0</v>
      </c>
    </row>
    <row r="116" spans="1:8" ht="13.5">
      <c r="A116" s="19">
        <f t="shared" si="15"/>
        <v>45200</v>
      </c>
      <c r="B116">
        <f t="shared" si="12"/>
        <v>10</v>
      </c>
      <c r="C116">
        <f t="shared" si="13"/>
        <v>9</v>
      </c>
      <c r="D116">
        <v>104</v>
      </c>
      <c r="E116" s="16">
        <f t="shared" si="14"/>
        <v>0</v>
      </c>
      <c r="F116" s="16"/>
      <c r="G116" s="14"/>
      <c r="H116" s="14">
        <f t="shared" si="16"/>
        <v>0</v>
      </c>
    </row>
    <row r="117" spans="1:8" ht="13.5">
      <c r="A117" s="19">
        <f t="shared" si="15"/>
        <v>45231</v>
      </c>
      <c r="B117">
        <f t="shared" si="12"/>
        <v>10</v>
      </c>
      <c r="C117">
        <f t="shared" si="13"/>
        <v>9</v>
      </c>
      <c r="D117">
        <v>105</v>
      </c>
      <c r="E117" s="16">
        <f t="shared" si="14"/>
        <v>0</v>
      </c>
      <c r="F117" s="16"/>
      <c r="G117" s="14"/>
      <c r="H117" s="14">
        <f t="shared" si="16"/>
        <v>0</v>
      </c>
    </row>
    <row r="118" spans="1:8" ht="13.5">
      <c r="A118" s="19">
        <f t="shared" si="15"/>
        <v>45261</v>
      </c>
      <c r="B118">
        <f t="shared" si="12"/>
        <v>10</v>
      </c>
      <c r="C118">
        <f t="shared" si="13"/>
        <v>9</v>
      </c>
      <c r="D118">
        <v>106</v>
      </c>
      <c r="E118" s="16">
        <f t="shared" si="14"/>
        <v>0</v>
      </c>
      <c r="F118" s="16"/>
      <c r="G118" s="14"/>
      <c r="H118" s="14">
        <f t="shared" si="16"/>
        <v>0</v>
      </c>
    </row>
    <row r="119" spans="1:8" ht="13.5">
      <c r="A119" s="19">
        <f t="shared" si="15"/>
        <v>45292</v>
      </c>
      <c r="B119">
        <f t="shared" si="12"/>
        <v>10</v>
      </c>
      <c r="C119">
        <f t="shared" si="13"/>
        <v>9</v>
      </c>
      <c r="D119">
        <v>107</v>
      </c>
      <c r="E119" s="16">
        <f t="shared" si="14"/>
        <v>0</v>
      </c>
      <c r="F119" s="16"/>
      <c r="G119" s="14"/>
      <c r="H119" s="14">
        <f t="shared" si="16"/>
        <v>0</v>
      </c>
    </row>
    <row r="120" spans="1:8" ht="13.5">
      <c r="A120" s="19">
        <f t="shared" si="15"/>
        <v>45323</v>
      </c>
      <c r="B120">
        <f t="shared" si="12"/>
        <v>10</v>
      </c>
      <c r="C120">
        <f t="shared" si="13"/>
        <v>9</v>
      </c>
      <c r="D120">
        <v>108</v>
      </c>
      <c r="E120" s="16">
        <f t="shared" si="14"/>
        <v>0</v>
      </c>
      <c r="F120" s="16"/>
      <c r="G120" s="14"/>
      <c r="H120" s="14">
        <f t="shared" si="16"/>
        <v>0</v>
      </c>
    </row>
    <row r="121" spans="1:8" ht="13.5">
      <c r="A121" s="19">
        <f t="shared" si="15"/>
        <v>45352</v>
      </c>
      <c r="B121">
        <f t="shared" si="12"/>
        <v>10</v>
      </c>
      <c r="C121">
        <f t="shared" si="13"/>
        <v>10</v>
      </c>
      <c r="D121">
        <v>109</v>
      </c>
      <c r="E121" s="16">
        <f t="shared" si="14"/>
        <v>0</v>
      </c>
      <c r="F121" s="16"/>
      <c r="G121" s="14"/>
      <c r="H121" s="14">
        <f t="shared" si="16"/>
        <v>0</v>
      </c>
    </row>
    <row r="122" spans="1:8" ht="13.5">
      <c r="A122" s="19">
        <f t="shared" si="15"/>
        <v>45383</v>
      </c>
      <c r="B122">
        <f t="shared" si="12"/>
        <v>10</v>
      </c>
      <c r="C122">
        <f t="shared" si="13"/>
        <v>10</v>
      </c>
      <c r="D122">
        <v>110</v>
      </c>
      <c r="E122" s="16">
        <f t="shared" si="14"/>
        <v>0</v>
      </c>
      <c r="F122" s="16"/>
      <c r="G122" s="14"/>
      <c r="H122" s="14">
        <f t="shared" si="16"/>
        <v>0</v>
      </c>
    </row>
    <row r="123" spans="1:8" ht="13.5">
      <c r="A123" s="19">
        <f t="shared" si="15"/>
        <v>45413</v>
      </c>
      <c r="B123">
        <f t="shared" si="12"/>
        <v>10</v>
      </c>
      <c r="C123">
        <f t="shared" si="13"/>
        <v>10</v>
      </c>
      <c r="D123">
        <v>111</v>
      </c>
      <c r="E123" s="16">
        <f t="shared" si="14"/>
        <v>0</v>
      </c>
      <c r="F123" s="16"/>
      <c r="G123" s="14"/>
      <c r="H123" s="14">
        <f t="shared" si="16"/>
        <v>0</v>
      </c>
    </row>
    <row r="124" spans="1:8" ht="13.5">
      <c r="A124" s="19">
        <f t="shared" si="15"/>
        <v>45444</v>
      </c>
      <c r="B124">
        <f t="shared" si="12"/>
        <v>10</v>
      </c>
      <c r="C124">
        <f t="shared" si="13"/>
        <v>10</v>
      </c>
      <c r="D124">
        <v>112</v>
      </c>
      <c r="E124" s="16">
        <f t="shared" si="14"/>
        <v>0</v>
      </c>
      <c r="F124" s="16"/>
      <c r="G124" s="14"/>
      <c r="H124" s="14">
        <f t="shared" si="16"/>
        <v>0</v>
      </c>
    </row>
    <row r="125" spans="1:8" ht="13.5">
      <c r="A125" s="19">
        <f t="shared" si="15"/>
        <v>45474</v>
      </c>
      <c r="B125">
        <f t="shared" si="12"/>
        <v>10</v>
      </c>
      <c r="C125">
        <f t="shared" si="13"/>
        <v>10</v>
      </c>
      <c r="D125">
        <v>113</v>
      </c>
      <c r="E125" s="16">
        <f t="shared" si="14"/>
        <v>0</v>
      </c>
      <c r="F125" s="16"/>
      <c r="G125" s="14"/>
      <c r="H125" s="14">
        <f t="shared" si="16"/>
        <v>0</v>
      </c>
    </row>
    <row r="126" spans="1:8" ht="13.5">
      <c r="A126" s="19">
        <f t="shared" si="15"/>
        <v>45505</v>
      </c>
      <c r="B126">
        <f t="shared" si="12"/>
        <v>10</v>
      </c>
      <c r="C126">
        <f t="shared" si="13"/>
        <v>10</v>
      </c>
      <c r="D126">
        <v>114</v>
      </c>
      <c r="E126" s="16">
        <f t="shared" si="14"/>
        <v>0</v>
      </c>
      <c r="F126" s="16"/>
      <c r="G126" s="14"/>
      <c r="H126" s="14">
        <f t="shared" si="16"/>
        <v>0</v>
      </c>
    </row>
    <row r="127" spans="1:8" ht="13.5">
      <c r="A127" s="19">
        <f t="shared" si="15"/>
        <v>45536</v>
      </c>
      <c r="B127">
        <f t="shared" si="12"/>
        <v>10</v>
      </c>
      <c r="C127">
        <f t="shared" si="13"/>
        <v>10</v>
      </c>
      <c r="D127">
        <v>115</v>
      </c>
      <c r="E127" s="16">
        <f t="shared" si="14"/>
        <v>0</v>
      </c>
      <c r="F127" s="16"/>
      <c r="G127" s="14"/>
      <c r="H127" s="14">
        <f t="shared" si="16"/>
        <v>0</v>
      </c>
    </row>
    <row r="128" spans="1:8" ht="13.5">
      <c r="A128" s="19">
        <f t="shared" si="15"/>
        <v>45566</v>
      </c>
      <c r="B128">
        <f t="shared" si="12"/>
        <v>11</v>
      </c>
      <c r="C128">
        <f t="shared" si="13"/>
        <v>10</v>
      </c>
      <c r="D128">
        <v>116</v>
      </c>
      <c r="E128" s="16">
        <f t="shared" si="14"/>
        <v>0</v>
      </c>
      <c r="F128" s="16"/>
      <c r="G128" s="14"/>
      <c r="H128" s="14">
        <f t="shared" si="16"/>
        <v>0</v>
      </c>
    </row>
    <row r="129" spans="1:8" ht="13.5">
      <c r="A129" s="19">
        <f t="shared" si="15"/>
        <v>45597</v>
      </c>
      <c r="B129">
        <f t="shared" si="12"/>
        <v>11</v>
      </c>
      <c r="C129">
        <f t="shared" si="13"/>
        <v>10</v>
      </c>
      <c r="D129">
        <v>117</v>
      </c>
      <c r="E129" s="16">
        <f t="shared" si="14"/>
        <v>0</v>
      </c>
      <c r="F129" s="16"/>
      <c r="G129" s="14"/>
      <c r="H129" s="14">
        <f t="shared" si="16"/>
        <v>0</v>
      </c>
    </row>
    <row r="130" spans="1:8" ht="13.5">
      <c r="A130" s="19">
        <f t="shared" si="15"/>
        <v>45627</v>
      </c>
      <c r="B130">
        <f t="shared" si="12"/>
        <v>11</v>
      </c>
      <c r="C130">
        <f t="shared" si="13"/>
        <v>10</v>
      </c>
      <c r="D130">
        <v>118</v>
      </c>
      <c r="E130" s="16">
        <f t="shared" si="14"/>
        <v>0</v>
      </c>
      <c r="F130" s="16"/>
      <c r="G130" s="14"/>
      <c r="H130" s="14">
        <f t="shared" si="16"/>
        <v>0</v>
      </c>
    </row>
    <row r="131" spans="1:8" ht="13.5">
      <c r="A131" s="19">
        <f t="shared" si="15"/>
        <v>45658</v>
      </c>
      <c r="B131">
        <f t="shared" si="12"/>
        <v>11</v>
      </c>
      <c r="C131">
        <f t="shared" si="13"/>
        <v>10</v>
      </c>
      <c r="D131">
        <v>119</v>
      </c>
      <c r="E131" s="16">
        <f t="shared" si="14"/>
        <v>0</v>
      </c>
      <c r="F131" s="16"/>
      <c r="G131" s="14"/>
      <c r="H131" s="14">
        <f t="shared" si="16"/>
        <v>0</v>
      </c>
    </row>
    <row r="132" spans="1:8" ht="13.5">
      <c r="A132" s="19">
        <f t="shared" si="15"/>
        <v>45689</v>
      </c>
      <c r="B132">
        <f t="shared" si="12"/>
        <v>11</v>
      </c>
      <c r="C132">
        <f t="shared" si="13"/>
        <v>10</v>
      </c>
      <c r="D132">
        <v>120</v>
      </c>
      <c r="E132" s="16">
        <f t="shared" si="14"/>
        <v>0</v>
      </c>
      <c r="F132" s="16"/>
      <c r="G132" s="14"/>
      <c r="H132" s="14">
        <f t="shared" si="16"/>
        <v>0</v>
      </c>
    </row>
    <row r="133" spans="1:8" ht="13.5">
      <c r="A133" s="19">
        <f t="shared" si="15"/>
        <v>45717</v>
      </c>
      <c r="B133">
        <f t="shared" si="12"/>
        <v>11</v>
      </c>
      <c r="C133">
        <f t="shared" si="13"/>
        <v>11</v>
      </c>
      <c r="D133">
        <v>121</v>
      </c>
      <c r="E133" s="16">
        <f t="shared" si="14"/>
        <v>0</v>
      </c>
      <c r="F133" s="16"/>
      <c r="G133" s="14"/>
      <c r="H133" s="14">
        <f t="shared" si="16"/>
        <v>0</v>
      </c>
    </row>
    <row r="134" spans="1:8" ht="13.5">
      <c r="A134" s="19">
        <f t="shared" si="15"/>
        <v>45748</v>
      </c>
      <c r="B134">
        <f t="shared" si="12"/>
        <v>11</v>
      </c>
      <c r="C134">
        <f t="shared" si="13"/>
        <v>11</v>
      </c>
      <c r="D134">
        <v>122</v>
      </c>
      <c r="E134" s="16">
        <f t="shared" si="14"/>
        <v>0</v>
      </c>
      <c r="F134" s="16"/>
      <c r="G134" s="14"/>
      <c r="H134" s="14">
        <f t="shared" si="16"/>
        <v>0</v>
      </c>
    </row>
    <row r="135" spans="1:8" ht="13.5">
      <c r="A135" s="19">
        <f t="shared" si="15"/>
        <v>45778</v>
      </c>
      <c r="B135">
        <f t="shared" si="12"/>
        <v>11</v>
      </c>
      <c r="C135">
        <f t="shared" si="13"/>
        <v>11</v>
      </c>
      <c r="D135">
        <v>123</v>
      </c>
      <c r="E135" s="16">
        <f t="shared" si="14"/>
        <v>0</v>
      </c>
      <c r="F135" s="16"/>
      <c r="G135" s="14"/>
      <c r="H135" s="14">
        <f t="shared" si="16"/>
        <v>0</v>
      </c>
    </row>
    <row r="136" spans="1:8" ht="13.5">
      <c r="A136" s="19">
        <f t="shared" si="15"/>
        <v>45809</v>
      </c>
      <c r="B136">
        <f t="shared" si="12"/>
        <v>11</v>
      </c>
      <c r="C136">
        <f t="shared" si="13"/>
        <v>11</v>
      </c>
      <c r="D136">
        <v>124</v>
      </c>
      <c r="E136" s="16">
        <f t="shared" si="14"/>
        <v>0</v>
      </c>
      <c r="F136" s="16"/>
      <c r="G136" s="14"/>
      <c r="H136" s="14">
        <f t="shared" si="16"/>
        <v>0</v>
      </c>
    </row>
    <row r="137" spans="1:8" ht="13.5">
      <c r="A137" s="19">
        <f t="shared" si="15"/>
        <v>45839</v>
      </c>
      <c r="B137">
        <f t="shared" si="12"/>
        <v>11</v>
      </c>
      <c r="C137">
        <f t="shared" si="13"/>
        <v>11</v>
      </c>
      <c r="D137">
        <v>125</v>
      </c>
      <c r="E137" s="16">
        <f t="shared" si="14"/>
        <v>0</v>
      </c>
      <c r="F137" s="16"/>
      <c r="G137" s="14"/>
      <c r="H137" s="14">
        <f t="shared" si="16"/>
        <v>0</v>
      </c>
    </row>
    <row r="138" spans="1:8" ht="13.5">
      <c r="A138" s="19">
        <f t="shared" si="15"/>
        <v>45870</v>
      </c>
      <c r="B138">
        <f t="shared" si="12"/>
        <v>11</v>
      </c>
      <c r="C138">
        <f t="shared" si="13"/>
        <v>11</v>
      </c>
      <c r="D138">
        <v>126</v>
      </c>
      <c r="E138" s="16">
        <f t="shared" si="14"/>
        <v>0</v>
      </c>
      <c r="F138" s="16"/>
      <c r="G138" s="14"/>
      <c r="H138" s="14">
        <f t="shared" si="16"/>
        <v>0</v>
      </c>
    </row>
    <row r="139" spans="1:8" ht="13.5">
      <c r="A139" s="19">
        <f t="shared" si="15"/>
        <v>45901</v>
      </c>
      <c r="B139">
        <f t="shared" si="12"/>
        <v>11</v>
      </c>
      <c r="C139">
        <f t="shared" si="13"/>
        <v>11</v>
      </c>
      <c r="D139">
        <v>127</v>
      </c>
      <c r="E139" s="16">
        <f t="shared" si="14"/>
        <v>0</v>
      </c>
      <c r="F139" s="16"/>
      <c r="G139" s="14"/>
      <c r="H139" s="14">
        <f t="shared" si="16"/>
        <v>0</v>
      </c>
    </row>
    <row r="140" spans="1:8" ht="13.5">
      <c r="A140" s="19">
        <f t="shared" si="15"/>
        <v>45931</v>
      </c>
      <c r="B140">
        <f t="shared" si="12"/>
        <v>12</v>
      </c>
      <c r="C140">
        <f t="shared" si="13"/>
        <v>11</v>
      </c>
      <c r="D140">
        <v>128</v>
      </c>
      <c r="E140" s="16">
        <f t="shared" si="14"/>
        <v>0</v>
      </c>
      <c r="F140" s="16"/>
      <c r="G140" s="14"/>
      <c r="H140" s="14">
        <f t="shared" si="16"/>
        <v>0</v>
      </c>
    </row>
    <row r="141" spans="1:8" ht="13.5">
      <c r="A141" s="19">
        <f t="shared" si="15"/>
        <v>45962</v>
      </c>
      <c r="B141">
        <f aca="true" t="shared" si="17" ref="B141:B204">INT((D141+12-$F$10-1)/12)+1</f>
        <v>12</v>
      </c>
      <c r="C141">
        <f aca="true" t="shared" si="18" ref="C141:C204">INT((D141-1)/12)+1</f>
        <v>11</v>
      </c>
      <c r="D141">
        <v>129</v>
      </c>
      <c r="E141" s="16">
        <f aca="true" t="shared" si="19" ref="E141:E204">F141+G141</f>
        <v>0</v>
      </c>
      <c r="F141" s="16"/>
      <c r="G141" s="14"/>
      <c r="H141" s="14">
        <f t="shared" si="16"/>
        <v>0</v>
      </c>
    </row>
    <row r="142" spans="1:8" ht="13.5">
      <c r="A142" s="19">
        <f aca="true" t="shared" si="20" ref="A142:A205">DATE(YEAR(A141),MONTH(A141)+1,1)</f>
        <v>45992</v>
      </c>
      <c r="B142">
        <f t="shared" si="17"/>
        <v>12</v>
      </c>
      <c r="C142">
        <f t="shared" si="18"/>
        <v>11</v>
      </c>
      <c r="D142">
        <v>130</v>
      </c>
      <c r="E142" s="16">
        <f t="shared" si="19"/>
        <v>0</v>
      </c>
      <c r="F142" s="16"/>
      <c r="G142" s="14"/>
      <c r="H142" s="14">
        <f aca="true" t="shared" si="21" ref="H142:H205">H141-F142</f>
        <v>0</v>
      </c>
    </row>
    <row r="143" spans="1:8" ht="13.5">
      <c r="A143" s="19">
        <f t="shared" si="20"/>
        <v>46023</v>
      </c>
      <c r="B143">
        <f t="shared" si="17"/>
        <v>12</v>
      </c>
      <c r="C143">
        <f t="shared" si="18"/>
        <v>11</v>
      </c>
      <c r="D143">
        <v>131</v>
      </c>
      <c r="E143" s="16">
        <f t="shared" si="19"/>
        <v>0</v>
      </c>
      <c r="F143" s="16"/>
      <c r="G143" s="14"/>
      <c r="H143" s="14">
        <f t="shared" si="21"/>
        <v>0</v>
      </c>
    </row>
    <row r="144" spans="1:8" ht="13.5">
      <c r="A144" s="19">
        <f t="shared" si="20"/>
        <v>46054</v>
      </c>
      <c r="B144">
        <f t="shared" si="17"/>
        <v>12</v>
      </c>
      <c r="C144">
        <f t="shared" si="18"/>
        <v>11</v>
      </c>
      <c r="D144">
        <v>132</v>
      </c>
      <c r="E144" s="16">
        <f t="shared" si="19"/>
        <v>0</v>
      </c>
      <c r="F144" s="16"/>
      <c r="G144" s="14"/>
      <c r="H144" s="14">
        <f t="shared" si="21"/>
        <v>0</v>
      </c>
    </row>
    <row r="145" spans="1:8" ht="13.5">
      <c r="A145" s="19">
        <f t="shared" si="20"/>
        <v>46082</v>
      </c>
      <c r="B145">
        <f t="shared" si="17"/>
        <v>12</v>
      </c>
      <c r="C145">
        <f t="shared" si="18"/>
        <v>12</v>
      </c>
      <c r="D145">
        <v>133</v>
      </c>
      <c r="E145" s="16">
        <f t="shared" si="19"/>
        <v>0</v>
      </c>
      <c r="F145" s="16"/>
      <c r="G145" s="14"/>
      <c r="H145" s="14">
        <f t="shared" si="21"/>
        <v>0</v>
      </c>
    </row>
    <row r="146" spans="1:8" ht="13.5">
      <c r="A146" s="19">
        <f t="shared" si="20"/>
        <v>46113</v>
      </c>
      <c r="B146">
        <f t="shared" si="17"/>
        <v>12</v>
      </c>
      <c r="C146">
        <f t="shared" si="18"/>
        <v>12</v>
      </c>
      <c r="D146">
        <v>134</v>
      </c>
      <c r="E146" s="16">
        <f t="shared" si="19"/>
        <v>0</v>
      </c>
      <c r="F146" s="16"/>
      <c r="G146" s="14"/>
      <c r="H146" s="14">
        <f t="shared" si="21"/>
        <v>0</v>
      </c>
    </row>
    <row r="147" spans="1:8" ht="13.5">
      <c r="A147" s="19">
        <f t="shared" si="20"/>
        <v>46143</v>
      </c>
      <c r="B147">
        <f t="shared" si="17"/>
        <v>12</v>
      </c>
      <c r="C147">
        <f t="shared" si="18"/>
        <v>12</v>
      </c>
      <c r="D147">
        <v>135</v>
      </c>
      <c r="E147" s="16">
        <f t="shared" si="19"/>
        <v>0</v>
      </c>
      <c r="F147" s="16"/>
      <c r="G147" s="14"/>
      <c r="H147" s="14">
        <f t="shared" si="21"/>
        <v>0</v>
      </c>
    </row>
    <row r="148" spans="1:8" ht="13.5">
      <c r="A148" s="19">
        <f t="shared" si="20"/>
        <v>46174</v>
      </c>
      <c r="B148">
        <f t="shared" si="17"/>
        <v>12</v>
      </c>
      <c r="C148">
        <f t="shared" si="18"/>
        <v>12</v>
      </c>
      <c r="D148">
        <v>136</v>
      </c>
      <c r="E148" s="16">
        <f t="shared" si="19"/>
        <v>0</v>
      </c>
      <c r="F148" s="16"/>
      <c r="G148" s="14"/>
      <c r="H148" s="14">
        <f t="shared" si="21"/>
        <v>0</v>
      </c>
    </row>
    <row r="149" spans="1:8" ht="13.5">
      <c r="A149" s="19">
        <f t="shared" si="20"/>
        <v>46204</v>
      </c>
      <c r="B149">
        <f t="shared" si="17"/>
        <v>12</v>
      </c>
      <c r="C149">
        <f t="shared" si="18"/>
        <v>12</v>
      </c>
      <c r="D149">
        <v>137</v>
      </c>
      <c r="E149" s="16">
        <f t="shared" si="19"/>
        <v>0</v>
      </c>
      <c r="F149" s="16"/>
      <c r="G149" s="14"/>
      <c r="H149" s="14">
        <f t="shared" si="21"/>
        <v>0</v>
      </c>
    </row>
    <row r="150" spans="1:8" ht="13.5">
      <c r="A150" s="19">
        <f t="shared" si="20"/>
        <v>46235</v>
      </c>
      <c r="B150">
        <f t="shared" si="17"/>
        <v>12</v>
      </c>
      <c r="C150">
        <f t="shared" si="18"/>
        <v>12</v>
      </c>
      <c r="D150">
        <v>138</v>
      </c>
      <c r="E150" s="16">
        <f t="shared" si="19"/>
        <v>0</v>
      </c>
      <c r="F150" s="16"/>
      <c r="G150" s="14"/>
      <c r="H150" s="14">
        <f t="shared" si="21"/>
        <v>0</v>
      </c>
    </row>
    <row r="151" spans="1:8" ht="13.5">
      <c r="A151" s="19">
        <f t="shared" si="20"/>
        <v>46266</v>
      </c>
      <c r="B151">
        <f t="shared" si="17"/>
        <v>12</v>
      </c>
      <c r="C151">
        <f t="shared" si="18"/>
        <v>12</v>
      </c>
      <c r="D151">
        <v>139</v>
      </c>
      <c r="E151" s="16">
        <f t="shared" si="19"/>
        <v>0</v>
      </c>
      <c r="F151" s="16"/>
      <c r="G151" s="14"/>
      <c r="H151" s="14">
        <f t="shared" si="21"/>
        <v>0</v>
      </c>
    </row>
    <row r="152" spans="1:8" ht="13.5">
      <c r="A152" s="19">
        <f t="shared" si="20"/>
        <v>46296</v>
      </c>
      <c r="B152">
        <f t="shared" si="17"/>
        <v>13</v>
      </c>
      <c r="C152">
        <f t="shared" si="18"/>
        <v>12</v>
      </c>
      <c r="D152">
        <v>140</v>
      </c>
      <c r="E152" s="16">
        <f t="shared" si="19"/>
        <v>0</v>
      </c>
      <c r="F152" s="16"/>
      <c r="G152" s="14"/>
      <c r="H152" s="14">
        <f t="shared" si="21"/>
        <v>0</v>
      </c>
    </row>
    <row r="153" spans="1:8" ht="13.5">
      <c r="A153" s="19">
        <f t="shared" si="20"/>
        <v>46327</v>
      </c>
      <c r="B153">
        <f t="shared" si="17"/>
        <v>13</v>
      </c>
      <c r="C153">
        <f t="shared" si="18"/>
        <v>12</v>
      </c>
      <c r="D153">
        <v>141</v>
      </c>
      <c r="E153" s="16">
        <f t="shared" si="19"/>
        <v>0</v>
      </c>
      <c r="F153" s="16"/>
      <c r="G153" s="14"/>
      <c r="H153" s="14">
        <f t="shared" si="21"/>
        <v>0</v>
      </c>
    </row>
    <row r="154" spans="1:8" ht="13.5">
      <c r="A154" s="19">
        <f t="shared" si="20"/>
        <v>46357</v>
      </c>
      <c r="B154">
        <f t="shared" si="17"/>
        <v>13</v>
      </c>
      <c r="C154">
        <f t="shared" si="18"/>
        <v>12</v>
      </c>
      <c r="D154">
        <v>142</v>
      </c>
      <c r="E154" s="16">
        <f t="shared" si="19"/>
        <v>0</v>
      </c>
      <c r="F154" s="16"/>
      <c r="G154" s="14"/>
      <c r="H154" s="14">
        <f t="shared" si="21"/>
        <v>0</v>
      </c>
    </row>
    <row r="155" spans="1:8" ht="13.5">
      <c r="A155" s="19">
        <f t="shared" si="20"/>
        <v>46388</v>
      </c>
      <c r="B155">
        <f t="shared" si="17"/>
        <v>13</v>
      </c>
      <c r="C155">
        <f t="shared" si="18"/>
        <v>12</v>
      </c>
      <c r="D155">
        <v>143</v>
      </c>
      <c r="E155" s="16">
        <f t="shared" si="19"/>
        <v>0</v>
      </c>
      <c r="F155" s="16"/>
      <c r="G155" s="14"/>
      <c r="H155" s="14">
        <f t="shared" si="21"/>
        <v>0</v>
      </c>
    </row>
    <row r="156" spans="1:8" ht="13.5">
      <c r="A156" s="19">
        <f t="shared" si="20"/>
        <v>46419</v>
      </c>
      <c r="B156">
        <f t="shared" si="17"/>
        <v>13</v>
      </c>
      <c r="C156">
        <f t="shared" si="18"/>
        <v>12</v>
      </c>
      <c r="D156">
        <v>144</v>
      </c>
      <c r="E156" s="16">
        <f t="shared" si="19"/>
        <v>0</v>
      </c>
      <c r="F156" s="16"/>
      <c r="G156" s="14"/>
      <c r="H156" s="14">
        <f t="shared" si="21"/>
        <v>0</v>
      </c>
    </row>
    <row r="157" spans="1:8" ht="13.5">
      <c r="A157" s="19">
        <f t="shared" si="20"/>
        <v>46447</v>
      </c>
      <c r="B157">
        <f t="shared" si="17"/>
        <v>13</v>
      </c>
      <c r="C157">
        <f t="shared" si="18"/>
        <v>13</v>
      </c>
      <c r="D157">
        <v>145</v>
      </c>
      <c r="E157" s="16">
        <f t="shared" si="19"/>
        <v>0</v>
      </c>
      <c r="F157" s="16"/>
      <c r="G157" s="14"/>
      <c r="H157" s="14">
        <f t="shared" si="21"/>
        <v>0</v>
      </c>
    </row>
    <row r="158" spans="1:8" ht="13.5">
      <c r="A158" s="19">
        <f t="shared" si="20"/>
        <v>46478</v>
      </c>
      <c r="B158">
        <f t="shared" si="17"/>
        <v>13</v>
      </c>
      <c r="C158">
        <f t="shared" si="18"/>
        <v>13</v>
      </c>
      <c r="D158">
        <v>146</v>
      </c>
      <c r="E158" s="16">
        <f t="shared" si="19"/>
        <v>0</v>
      </c>
      <c r="F158" s="16"/>
      <c r="G158" s="14"/>
      <c r="H158" s="14">
        <f t="shared" si="21"/>
        <v>0</v>
      </c>
    </row>
    <row r="159" spans="1:8" ht="13.5">
      <c r="A159" s="19">
        <f t="shared" si="20"/>
        <v>46508</v>
      </c>
      <c r="B159">
        <f t="shared" si="17"/>
        <v>13</v>
      </c>
      <c r="C159">
        <f t="shared" si="18"/>
        <v>13</v>
      </c>
      <c r="D159">
        <v>147</v>
      </c>
      <c r="E159" s="16">
        <f t="shared" si="19"/>
        <v>0</v>
      </c>
      <c r="F159" s="16"/>
      <c r="G159" s="14"/>
      <c r="H159" s="14">
        <f t="shared" si="21"/>
        <v>0</v>
      </c>
    </row>
    <row r="160" spans="1:8" ht="13.5">
      <c r="A160" s="19">
        <f t="shared" si="20"/>
        <v>46539</v>
      </c>
      <c r="B160">
        <f t="shared" si="17"/>
        <v>13</v>
      </c>
      <c r="C160">
        <f t="shared" si="18"/>
        <v>13</v>
      </c>
      <c r="D160">
        <v>148</v>
      </c>
      <c r="E160" s="16">
        <f t="shared" si="19"/>
        <v>0</v>
      </c>
      <c r="F160" s="16"/>
      <c r="G160" s="14"/>
      <c r="H160" s="14">
        <f t="shared" si="21"/>
        <v>0</v>
      </c>
    </row>
    <row r="161" spans="1:8" ht="13.5">
      <c r="A161" s="19">
        <f t="shared" si="20"/>
        <v>46569</v>
      </c>
      <c r="B161">
        <f t="shared" si="17"/>
        <v>13</v>
      </c>
      <c r="C161">
        <f t="shared" si="18"/>
        <v>13</v>
      </c>
      <c r="D161">
        <v>149</v>
      </c>
      <c r="E161" s="16">
        <f t="shared" si="19"/>
        <v>0</v>
      </c>
      <c r="F161" s="16"/>
      <c r="G161" s="14"/>
      <c r="H161" s="14">
        <f t="shared" si="21"/>
        <v>0</v>
      </c>
    </row>
    <row r="162" spans="1:8" ht="13.5">
      <c r="A162" s="19">
        <f t="shared" si="20"/>
        <v>46600</v>
      </c>
      <c r="B162">
        <f t="shared" si="17"/>
        <v>13</v>
      </c>
      <c r="C162">
        <f t="shared" si="18"/>
        <v>13</v>
      </c>
      <c r="D162">
        <v>150</v>
      </c>
      <c r="E162" s="16">
        <f t="shared" si="19"/>
        <v>0</v>
      </c>
      <c r="F162" s="16"/>
      <c r="G162" s="14"/>
      <c r="H162" s="14">
        <f t="shared" si="21"/>
        <v>0</v>
      </c>
    </row>
    <row r="163" spans="1:8" ht="13.5">
      <c r="A163" s="19">
        <f t="shared" si="20"/>
        <v>46631</v>
      </c>
      <c r="B163">
        <f t="shared" si="17"/>
        <v>13</v>
      </c>
      <c r="C163">
        <f t="shared" si="18"/>
        <v>13</v>
      </c>
      <c r="D163">
        <v>151</v>
      </c>
      <c r="E163" s="16">
        <f t="shared" si="19"/>
        <v>0</v>
      </c>
      <c r="F163" s="16"/>
      <c r="G163" s="14"/>
      <c r="H163" s="14">
        <f t="shared" si="21"/>
        <v>0</v>
      </c>
    </row>
    <row r="164" spans="1:8" ht="13.5">
      <c r="A164" s="19">
        <f t="shared" si="20"/>
        <v>46661</v>
      </c>
      <c r="B164">
        <f t="shared" si="17"/>
        <v>14</v>
      </c>
      <c r="C164">
        <f t="shared" si="18"/>
        <v>13</v>
      </c>
      <c r="D164">
        <v>152</v>
      </c>
      <c r="E164" s="16">
        <f t="shared" si="19"/>
        <v>0</v>
      </c>
      <c r="F164" s="16"/>
      <c r="G164" s="14"/>
      <c r="H164" s="14">
        <f t="shared" si="21"/>
        <v>0</v>
      </c>
    </row>
    <row r="165" spans="1:8" ht="13.5">
      <c r="A165" s="19">
        <f t="shared" si="20"/>
        <v>46692</v>
      </c>
      <c r="B165">
        <f t="shared" si="17"/>
        <v>14</v>
      </c>
      <c r="C165">
        <f t="shared" si="18"/>
        <v>13</v>
      </c>
      <c r="D165">
        <v>153</v>
      </c>
      <c r="E165" s="16">
        <f t="shared" si="19"/>
        <v>0</v>
      </c>
      <c r="F165" s="16"/>
      <c r="G165" s="14"/>
      <c r="H165" s="14">
        <f t="shared" si="21"/>
        <v>0</v>
      </c>
    </row>
    <row r="166" spans="1:8" ht="13.5">
      <c r="A166" s="19">
        <f t="shared" si="20"/>
        <v>46722</v>
      </c>
      <c r="B166">
        <f t="shared" si="17"/>
        <v>14</v>
      </c>
      <c r="C166">
        <f t="shared" si="18"/>
        <v>13</v>
      </c>
      <c r="D166">
        <v>154</v>
      </c>
      <c r="E166" s="16">
        <f t="shared" si="19"/>
        <v>0</v>
      </c>
      <c r="F166" s="16"/>
      <c r="G166" s="14"/>
      <c r="H166" s="14">
        <f t="shared" si="21"/>
        <v>0</v>
      </c>
    </row>
    <row r="167" spans="1:8" ht="13.5">
      <c r="A167" s="19">
        <f t="shared" si="20"/>
        <v>46753</v>
      </c>
      <c r="B167">
        <f t="shared" si="17"/>
        <v>14</v>
      </c>
      <c r="C167">
        <f t="shared" si="18"/>
        <v>13</v>
      </c>
      <c r="D167">
        <v>155</v>
      </c>
      <c r="E167" s="16">
        <f t="shared" si="19"/>
        <v>0</v>
      </c>
      <c r="F167" s="16"/>
      <c r="G167" s="14"/>
      <c r="H167" s="14">
        <f t="shared" si="21"/>
        <v>0</v>
      </c>
    </row>
    <row r="168" spans="1:8" ht="13.5">
      <c r="A168" s="19">
        <f t="shared" si="20"/>
        <v>46784</v>
      </c>
      <c r="B168">
        <f t="shared" si="17"/>
        <v>14</v>
      </c>
      <c r="C168">
        <f t="shared" si="18"/>
        <v>13</v>
      </c>
      <c r="D168">
        <v>156</v>
      </c>
      <c r="E168" s="16">
        <f t="shared" si="19"/>
        <v>0</v>
      </c>
      <c r="F168" s="16"/>
      <c r="G168" s="14"/>
      <c r="H168" s="14">
        <f t="shared" si="21"/>
        <v>0</v>
      </c>
    </row>
    <row r="169" spans="1:8" ht="13.5">
      <c r="A169" s="19">
        <f t="shared" si="20"/>
        <v>46813</v>
      </c>
      <c r="B169">
        <f t="shared" si="17"/>
        <v>14</v>
      </c>
      <c r="C169">
        <f t="shared" si="18"/>
        <v>14</v>
      </c>
      <c r="D169">
        <v>157</v>
      </c>
      <c r="E169" s="16">
        <f t="shared" si="19"/>
        <v>0</v>
      </c>
      <c r="F169" s="16"/>
      <c r="G169" s="14"/>
      <c r="H169" s="14">
        <f t="shared" si="21"/>
        <v>0</v>
      </c>
    </row>
    <row r="170" spans="1:8" ht="13.5">
      <c r="A170" s="19">
        <f t="shared" si="20"/>
        <v>46844</v>
      </c>
      <c r="B170">
        <f t="shared" si="17"/>
        <v>14</v>
      </c>
      <c r="C170">
        <f t="shared" si="18"/>
        <v>14</v>
      </c>
      <c r="D170">
        <v>158</v>
      </c>
      <c r="E170" s="16">
        <f t="shared" si="19"/>
        <v>0</v>
      </c>
      <c r="F170" s="16"/>
      <c r="G170" s="14"/>
      <c r="H170" s="14">
        <f t="shared" si="21"/>
        <v>0</v>
      </c>
    </row>
    <row r="171" spans="1:8" ht="13.5">
      <c r="A171" s="19">
        <f t="shared" si="20"/>
        <v>46874</v>
      </c>
      <c r="B171">
        <f t="shared" si="17"/>
        <v>14</v>
      </c>
      <c r="C171">
        <f t="shared" si="18"/>
        <v>14</v>
      </c>
      <c r="D171">
        <v>159</v>
      </c>
      <c r="E171" s="16">
        <f t="shared" si="19"/>
        <v>0</v>
      </c>
      <c r="F171" s="16"/>
      <c r="G171" s="14"/>
      <c r="H171" s="14">
        <f t="shared" si="21"/>
        <v>0</v>
      </c>
    </row>
    <row r="172" spans="1:8" ht="13.5">
      <c r="A172" s="19">
        <f t="shared" si="20"/>
        <v>46905</v>
      </c>
      <c r="B172">
        <f t="shared" si="17"/>
        <v>14</v>
      </c>
      <c r="C172">
        <f t="shared" si="18"/>
        <v>14</v>
      </c>
      <c r="D172">
        <v>160</v>
      </c>
      <c r="E172" s="16">
        <f t="shared" si="19"/>
        <v>0</v>
      </c>
      <c r="F172" s="16"/>
      <c r="G172" s="14"/>
      <c r="H172" s="14">
        <f t="shared" si="21"/>
        <v>0</v>
      </c>
    </row>
    <row r="173" spans="1:8" ht="13.5">
      <c r="A173" s="19">
        <f t="shared" si="20"/>
        <v>46935</v>
      </c>
      <c r="B173">
        <f t="shared" si="17"/>
        <v>14</v>
      </c>
      <c r="C173">
        <f t="shared" si="18"/>
        <v>14</v>
      </c>
      <c r="D173">
        <v>161</v>
      </c>
      <c r="E173" s="16">
        <f t="shared" si="19"/>
        <v>0</v>
      </c>
      <c r="F173" s="16"/>
      <c r="G173" s="14"/>
      <c r="H173" s="14">
        <f t="shared" si="21"/>
        <v>0</v>
      </c>
    </row>
    <row r="174" spans="1:8" ht="13.5">
      <c r="A174" s="19">
        <f t="shared" si="20"/>
        <v>46966</v>
      </c>
      <c r="B174">
        <f t="shared" si="17"/>
        <v>14</v>
      </c>
      <c r="C174">
        <f t="shared" si="18"/>
        <v>14</v>
      </c>
      <c r="D174">
        <v>162</v>
      </c>
      <c r="E174" s="16">
        <f t="shared" si="19"/>
        <v>0</v>
      </c>
      <c r="F174" s="16"/>
      <c r="G174" s="14"/>
      <c r="H174" s="14">
        <f t="shared" si="21"/>
        <v>0</v>
      </c>
    </row>
    <row r="175" spans="1:8" ht="13.5">
      <c r="A175" s="19">
        <f t="shared" si="20"/>
        <v>46997</v>
      </c>
      <c r="B175">
        <f t="shared" si="17"/>
        <v>14</v>
      </c>
      <c r="C175">
        <f t="shared" si="18"/>
        <v>14</v>
      </c>
      <c r="D175">
        <v>163</v>
      </c>
      <c r="E175" s="16">
        <f t="shared" si="19"/>
        <v>0</v>
      </c>
      <c r="F175" s="16"/>
      <c r="G175" s="14"/>
      <c r="H175" s="14">
        <f t="shared" si="21"/>
        <v>0</v>
      </c>
    </row>
    <row r="176" spans="1:8" ht="13.5">
      <c r="A176" s="19">
        <f t="shared" si="20"/>
        <v>47027</v>
      </c>
      <c r="B176">
        <f t="shared" si="17"/>
        <v>15</v>
      </c>
      <c r="C176">
        <f t="shared" si="18"/>
        <v>14</v>
      </c>
      <c r="D176">
        <v>164</v>
      </c>
      <c r="E176" s="16">
        <f t="shared" si="19"/>
        <v>0</v>
      </c>
      <c r="F176" s="16"/>
      <c r="G176" s="14"/>
      <c r="H176" s="14">
        <f t="shared" si="21"/>
        <v>0</v>
      </c>
    </row>
    <row r="177" spans="1:8" ht="13.5">
      <c r="A177" s="19">
        <f t="shared" si="20"/>
        <v>47058</v>
      </c>
      <c r="B177">
        <f t="shared" si="17"/>
        <v>15</v>
      </c>
      <c r="C177">
        <f t="shared" si="18"/>
        <v>14</v>
      </c>
      <c r="D177">
        <v>165</v>
      </c>
      <c r="E177" s="16">
        <f t="shared" si="19"/>
        <v>0</v>
      </c>
      <c r="F177" s="16"/>
      <c r="G177" s="14"/>
      <c r="H177" s="14">
        <f t="shared" si="21"/>
        <v>0</v>
      </c>
    </row>
    <row r="178" spans="1:8" ht="13.5">
      <c r="A178" s="19">
        <f t="shared" si="20"/>
        <v>47088</v>
      </c>
      <c r="B178">
        <f t="shared" si="17"/>
        <v>15</v>
      </c>
      <c r="C178">
        <f t="shared" si="18"/>
        <v>14</v>
      </c>
      <c r="D178">
        <v>166</v>
      </c>
      <c r="E178" s="16">
        <f t="shared" si="19"/>
        <v>0</v>
      </c>
      <c r="F178" s="16"/>
      <c r="G178" s="14"/>
      <c r="H178" s="14">
        <f t="shared" si="21"/>
        <v>0</v>
      </c>
    </row>
    <row r="179" spans="1:8" ht="13.5">
      <c r="A179" s="19">
        <f t="shared" si="20"/>
        <v>47119</v>
      </c>
      <c r="B179">
        <f t="shared" si="17"/>
        <v>15</v>
      </c>
      <c r="C179">
        <f t="shared" si="18"/>
        <v>14</v>
      </c>
      <c r="D179">
        <v>167</v>
      </c>
      <c r="E179" s="16">
        <f t="shared" si="19"/>
        <v>0</v>
      </c>
      <c r="F179" s="16"/>
      <c r="G179" s="14"/>
      <c r="H179" s="14">
        <f t="shared" si="21"/>
        <v>0</v>
      </c>
    </row>
    <row r="180" spans="1:8" ht="13.5">
      <c r="A180" s="19">
        <f t="shared" si="20"/>
        <v>47150</v>
      </c>
      <c r="B180">
        <f t="shared" si="17"/>
        <v>15</v>
      </c>
      <c r="C180">
        <f t="shared" si="18"/>
        <v>14</v>
      </c>
      <c r="D180">
        <v>168</v>
      </c>
      <c r="E180" s="16">
        <f t="shared" si="19"/>
        <v>0</v>
      </c>
      <c r="F180" s="16"/>
      <c r="G180" s="14"/>
      <c r="H180" s="14">
        <f t="shared" si="21"/>
        <v>0</v>
      </c>
    </row>
    <row r="181" spans="1:8" ht="13.5">
      <c r="A181" s="19">
        <f t="shared" si="20"/>
        <v>47178</v>
      </c>
      <c r="B181">
        <f t="shared" si="17"/>
        <v>15</v>
      </c>
      <c r="C181">
        <f t="shared" si="18"/>
        <v>15</v>
      </c>
      <c r="D181">
        <v>169</v>
      </c>
      <c r="E181" s="16">
        <f t="shared" si="19"/>
        <v>0</v>
      </c>
      <c r="F181" s="16"/>
      <c r="G181" s="14"/>
      <c r="H181" s="14">
        <f t="shared" si="21"/>
        <v>0</v>
      </c>
    </row>
    <row r="182" spans="1:8" ht="13.5">
      <c r="A182" s="19">
        <f t="shared" si="20"/>
        <v>47209</v>
      </c>
      <c r="B182">
        <f t="shared" si="17"/>
        <v>15</v>
      </c>
      <c r="C182">
        <f t="shared" si="18"/>
        <v>15</v>
      </c>
      <c r="D182">
        <v>170</v>
      </c>
      <c r="E182" s="16">
        <f t="shared" si="19"/>
        <v>0</v>
      </c>
      <c r="F182" s="16"/>
      <c r="G182" s="14"/>
      <c r="H182" s="14">
        <f t="shared" si="21"/>
        <v>0</v>
      </c>
    </row>
    <row r="183" spans="1:8" ht="13.5">
      <c r="A183" s="19">
        <f t="shared" si="20"/>
        <v>47239</v>
      </c>
      <c r="B183">
        <f t="shared" si="17"/>
        <v>15</v>
      </c>
      <c r="C183">
        <f t="shared" si="18"/>
        <v>15</v>
      </c>
      <c r="D183">
        <v>171</v>
      </c>
      <c r="E183" s="16">
        <f t="shared" si="19"/>
        <v>0</v>
      </c>
      <c r="F183" s="16"/>
      <c r="G183" s="14"/>
      <c r="H183" s="14">
        <f t="shared" si="21"/>
        <v>0</v>
      </c>
    </row>
    <row r="184" spans="1:8" ht="13.5">
      <c r="A184" s="19">
        <f t="shared" si="20"/>
        <v>47270</v>
      </c>
      <c r="B184">
        <f t="shared" si="17"/>
        <v>15</v>
      </c>
      <c r="C184">
        <f t="shared" si="18"/>
        <v>15</v>
      </c>
      <c r="D184">
        <v>172</v>
      </c>
      <c r="E184" s="16">
        <f t="shared" si="19"/>
        <v>0</v>
      </c>
      <c r="F184" s="16"/>
      <c r="G184" s="14"/>
      <c r="H184" s="14">
        <f t="shared" si="21"/>
        <v>0</v>
      </c>
    </row>
    <row r="185" spans="1:8" ht="13.5">
      <c r="A185" s="19">
        <f t="shared" si="20"/>
        <v>47300</v>
      </c>
      <c r="B185">
        <f t="shared" si="17"/>
        <v>15</v>
      </c>
      <c r="C185">
        <f t="shared" si="18"/>
        <v>15</v>
      </c>
      <c r="D185">
        <v>173</v>
      </c>
      <c r="E185" s="16">
        <f t="shared" si="19"/>
        <v>0</v>
      </c>
      <c r="F185" s="16"/>
      <c r="G185" s="14"/>
      <c r="H185" s="14">
        <f t="shared" si="21"/>
        <v>0</v>
      </c>
    </row>
    <row r="186" spans="1:8" ht="13.5">
      <c r="A186" s="19">
        <f t="shared" si="20"/>
        <v>47331</v>
      </c>
      <c r="B186">
        <f t="shared" si="17"/>
        <v>15</v>
      </c>
      <c r="C186">
        <f t="shared" si="18"/>
        <v>15</v>
      </c>
      <c r="D186">
        <v>174</v>
      </c>
      <c r="E186" s="16">
        <f t="shared" si="19"/>
        <v>0</v>
      </c>
      <c r="F186" s="16"/>
      <c r="G186" s="14"/>
      <c r="H186" s="14">
        <f t="shared" si="21"/>
        <v>0</v>
      </c>
    </row>
    <row r="187" spans="1:8" ht="13.5">
      <c r="A187" s="19">
        <f t="shared" si="20"/>
        <v>47362</v>
      </c>
      <c r="B187">
        <f t="shared" si="17"/>
        <v>15</v>
      </c>
      <c r="C187">
        <f t="shared" si="18"/>
        <v>15</v>
      </c>
      <c r="D187">
        <v>175</v>
      </c>
      <c r="E187" s="16">
        <f t="shared" si="19"/>
        <v>0</v>
      </c>
      <c r="F187" s="16"/>
      <c r="G187" s="14"/>
      <c r="H187" s="14">
        <f t="shared" si="21"/>
        <v>0</v>
      </c>
    </row>
    <row r="188" spans="1:8" ht="13.5">
      <c r="A188" s="19">
        <f t="shared" si="20"/>
        <v>47392</v>
      </c>
      <c r="B188">
        <f t="shared" si="17"/>
        <v>16</v>
      </c>
      <c r="C188">
        <f t="shared" si="18"/>
        <v>15</v>
      </c>
      <c r="D188">
        <v>176</v>
      </c>
      <c r="E188" s="16">
        <f t="shared" si="19"/>
        <v>0</v>
      </c>
      <c r="F188" s="16"/>
      <c r="G188" s="14"/>
      <c r="H188" s="14">
        <f t="shared" si="21"/>
        <v>0</v>
      </c>
    </row>
    <row r="189" spans="1:8" ht="13.5">
      <c r="A189" s="19">
        <f t="shared" si="20"/>
        <v>47423</v>
      </c>
      <c r="B189">
        <f t="shared" si="17"/>
        <v>16</v>
      </c>
      <c r="C189">
        <f t="shared" si="18"/>
        <v>15</v>
      </c>
      <c r="D189">
        <v>177</v>
      </c>
      <c r="E189" s="16">
        <f t="shared" si="19"/>
        <v>0</v>
      </c>
      <c r="F189" s="16"/>
      <c r="G189" s="14"/>
      <c r="H189" s="14">
        <f t="shared" si="21"/>
        <v>0</v>
      </c>
    </row>
    <row r="190" spans="1:8" ht="13.5">
      <c r="A190" s="19">
        <f t="shared" si="20"/>
        <v>47453</v>
      </c>
      <c r="B190">
        <f t="shared" si="17"/>
        <v>16</v>
      </c>
      <c r="C190">
        <f t="shared" si="18"/>
        <v>15</v>
      </c>
      <c r="D190">
        <v>178</v>
      </c>
      <c r="E190" s="16">
        <f t="shared" si="19"/>
        <v>0</v>
      </c>
      <c r="F190" s="16"/>
      <c r="G190" s="14"/>
      <c r="H190" s="14">
        <f t="shared" si="21"/>
        <v>0</v>
      </c>
    </row>
    <row r="191" spans="1:8" ht="13.5">
      <c r="A191" s="19">
        <f t="shared" si="20"/>
        <v>47484</v>
      </c>
      <c r="B191">
        <f t="shared" si="17"/>
        <v>16</v>
      </c>
      <c r="C191">
        <f t="shared" si="18"/>
        <v>15</v>
      </c>
      <c r="D191">
        <v>179</v>
      </c>
      <c r="E191" s="16">
        <f t="shared" si="19"/>
        <v>0</v>
      </c>
      <c r="F191" s="16"/>
      <c r="G191" s="14"/>
      <c r="H191" s="14">
        <f t="shared" si="21"/>
        <v>0</v>
      </c>
    </row>
    <row r="192" spans="1:8" ht="13.5">
      <c r="A192" s="19">
        <f t="shared" si="20"/>
        <v>47515</v>
      </c>
      <c r="B192">
        <f t="shared" si="17"/>
        <v>16</v>
      </c>
      <c r="C192">
        <f t="shared" si="18"/>
        <v>15</v>
      </c>
      <c r="D192">
        <v>180</v>
      </c>
      <c r="E192" s="16">
        <f t="shared" si="19"/>
        <v>0</v>
      </c>
      <c r="F192" s="16"/>
      <c r="G192" s="14"/>
      <c r="H192" s="14">
        <f t="shared" si="21"/>
        <v>0</v>
      </c>
    </row>
    <row r="193" spans="1:8" ht="13.5">
      <c r="A193" s="19">
        <f t="shared" si="20"/>
        <v>47543</v>
      </c>
      <c r="B193">
        <f t="shared" si="17"/>
        <v>16</v>
      </c>
      <c r="C193">
        <f t="shared" si="18"/>
        <v>16</v>
      </c>
      <c r="D193">
        <v>181</v>
      </c>
      <c r="E193" s="16">
        <f t="shared" si="19"/>
        <v>0</v>
      </c>
      <c r="F193" s="16"/>
      <c r="G193" s="14"/>
      <c r="H193" s="14">
        <f t="shared" si="21"/>
        <v>0</v>
      </c>
    </row>
    <row r="194" spans="1:8" ht="13.5">
      <c r="A194" s="19">
        <f t="shared" si="20"/>
        <v>47574</v>
      </c>
      <c r="B194">
        <f t="shared" si="17"/>
        <v>16</v>
      </c>
      <c r="C194">
        <f t="shared" si="18"/>
        <v>16</v>
      </c>
      <c r="D194">
        <v>182</v>
      </c>
      <c r="E194" s="16">
        <f t="shared" si="19"/>
        <v>0</v>
      </c>
      <c r="F194" s="16"/>
      <c r="G194" s="14"/>
      <c r="H194" s="14">
        <f t="shared" si="21"/>
        <v>0</v>
      </c>
    </row>
    <row r="195" spans="1:8" ht="13.5">
      <c r="A195" s="19">
        <f t="shared" si="20"/>
        <v>47604</v>
      </c>
      <c r="B195">
        <f t="shared" si="17"/>
        <v>16</v>
      </c>
      <c r="C195">
        <f t="shared" si="18"/>
        <v>16</v>
      </c>
      <c r="D195">
        <v>183</v>
      </c>
      <c r="E195" s="16">
        <f t="shared" si="19"/>
        <v>0</v>
      </c>
      <c r="F195" s="16"/>
      <c r="G195" s="14"/>
      <c r="H195" s="14">
        <f t="shared" si="21"/>
        <v>0</v>
      </c>
    </row>
    <row r="196" spans="1:8" ht="13.5">
      <c r="A196" s="19">
        <f t="shared" si="20"/>
        <v>47635</v>
      </c>
      <c r="B196">
        <f t="shared" si="17"/>
        <v>16</v>
      </c>
      <c r="C196">
        <f t="shared" si="18"/>
        <v>16</v>
      </c>
      <c r="D196">
        <v>184</v>
      </c>
      <c r="E196" s="16">
        <f t="shared" si="19"/>
        <v>0</v>
      </c>
      <c r="F196" s="16"/>
      <c r="G196" s="14"/>
      <c r="H196" s="14">
        <f t="shared" si="21"/>
        <v>0</v>
      </c>
    </row>
    <row r="197" spans="1:8" ht="13.5">
      <c r="A197" s="19">
        <f t="shared" si="20"/>
        <v>47665</v>
      </c>
      <c r="B197">
        <f t="shared" si="17"/>
        <v>16</v>
      </c>
      <c r="C197">
        <f t="shared" si="18"/>
        <v>16</v>
      </c>
      <c r="D197">
        <v>185</v>
      </c>
      <c r="E197" s="16">
        <f t="shared" si="19"/>
        <v>0</v>
      </c>
      <c r="F197" s="16"/>
      <c r="G197" s="14"/>
      <c r="H197" s="14">
        <f t="shared" si="21"/>
        <v>0</v>
      </c>
    </row>
    <row r="198" spans="1:8" ht="13.5">
      <c r="A198" s="19">
        <f t="shared" si="20"/>
        <v>47696</v>
      </c>
      <c r="B198">
        <f t="shared" si="17"/>
        <v>16</v>
      </c>
      <c r="C198">
        <f t="shared" si="18"/>
        <v>16</v>
      </c>
      <c r="D198">
        <v>186</v>
      </c>
      <c r="E198" s="16">
        <f t="shared" si="19"/>
        <v>0</v>
      </c>
      <c r="F198" s="16"/>
      <c r="G198" s="14"/>
      <c r="H198" s="14">
        <f t="shared" si="21"/>
        <v>0</v>
      </c>
    </row>
    <row r="199" spans="1:8" ht="13.5">
      <c r="A199" s="19">
        <f t="shared" si="20"/>
        <v>47727</v>
      </c>
      <c r="B199">
        <f t="shared" si="17"/>
        <v>16</v>
      </c>
      <c r="C199">
        <f t="shared" si="18"/>
        <v>16</v>
      </c>
      <c r="D199">
        <v>187</v>
      </c>
      <c r="E199" s="16">
        <f t="shared" si="19"/>
        <v>0</v>
      </c>
      <c r="F199" s="16"/>
      <c r="G199" s="14"/>
      <c r="H199" s="14">
        <f t="shared" si="21"/>
        <v>0</v>
      </c>
    </row>
    <row r="200" spans="1:8" ht="13.5">
      <c r="A200" s="19">
        <f t="shared" si="20"/>
        <v>47757</v>
      </c>
      <c r="B200">
        <f t="shared" si="17"/>
        <v>17</v>
      </c>
      <c r="C200">
        <f t="shared" si="18"/>
        <v>16</v>
      </c>
      <c r="D200">
        <v>188</v>
      </c>
      <c r="E200" s="16">
        <f t="shared" si="19"/>
        <v>0</v>
      </c>
      <c r="F200" s="16"/>
      <c r="G200" s="14"/>
      <c r="H200" s="14">
        <f t="shared" si="21"/>
        <v>0</v>
      </c>
    </row>
    <row r="201" spans="1:8" ht="13.5">
      <c r="A201" s="19">
        <f t="shared" si="20"/>
        <v>47788</v>
      </c>
      <c r="B201">
        <f t="shared" si="17"/>
        <v>17</v>
      </c>
      <c r="C201">
        <f t="shared" si="18"/>
        <v>16</v>
      </c>
      <c r="D201">
        <v>189</v>
      </c>
      <c r="E201" s="16">
        <f t="shared" si="19"/>
        <v>0</v>
      </c>
      <c r="F201" s="16"/>
      <c r="G201" s="14"/>
      <c r="H201" s="14">
        <f t="shared" si="21"/>
        <v>0</v>
      </c>
    </row>
    <row r="202" spans="1:8" ht="13.5">
      <c r="A202" s="19">
        <f t="shared" si="20"/>
        <v>47818</v>
      </c>
      <c r="B202">
        <f t="shared" si="17"/>
        <v>17</v>
      </c>
      <c r="C202">
        <f t="shared" si="18"/>
        <v>16</v>
      </c>
      <c r="D202">
        <v>190</v>
      </c>
      <c r="E202" s="16">
        <f t="shared" si="19"/>
        <v>0</v>
      </c>
      <c r="F202" s="16"/>
      <c r="G202" s="14"/>
      <c r="H202" s="14">
        <f t="shared" si="21"/>
        <v>0</v>
      </c>
    </row>
    <row r="203" spans="1:8" ht="13.5">
      <c r="A203" s="19">
        <f t="shared" si="20"/>
        <v>47849</v>
      </c>
      <c r="B203">
        <f t="shared" si="17"/>
        <v>17</v>
      </c>
      <c r="C203">
        <f t="shared" si="18"/>
        <v>16</v>
      </c>
      <c r="D203">
        <v>191</v>
      </c>
      <c r="E203" s="16">
        <f t="shared" si="19"/>
        <v>0</v>
      </c>
      <c r="F203" s="16"/>
      <c r="G203" s="14"/>
      <c r="H203" s="14">
        <f t="shared" si="21"/>
        <v>0</v>
      </c>
    </row>
    <row r="204" spans="1:8" ht="13.5">
      <c r="A204" s="19">
        <f t="shared" si="20"/>
        <v>47880</v>
      </c>
      <c r="B204">
        <f t="shared" si="17"/>
        <v>17</v>
      </c>
      <c r="C204">
        <f t="shared" si="18"/>
        <v>16</v>
      </c>
      <c r="D204">
        <v>192</v>
      </c>
      <c r="E204" s="16">
        <f t="shared" si="19"/>
        <v>0</v>
      </c>
      <c r="F204" s="16"/>
      <c r="G204" s="14"/>
      <c r="H204" s="14">
        <f t="shared" si="21"/>
        <v>0</v>
      </c>
    </row>
    <row r="205" spans="1:8" ht="13.5">
      <c r="A205" s="19">
        <f t="shared" si="20"/>
        <v>47908</v>
      </c>
      <c r="B205">
        <f aca="true" t="shared" si="22" ref="B205:B268">INT((D205+12-$F$10-1)/12)+1</f>
        <v>17</v>
      </c>
      <c r="C205">
        <f aca="true" t="shared" si="23" ref="C205:C268">INT((D205-1)/12)+1</f>
        <v>17</v>
      </c>
      <c r="D205">
        <v>193</v>
      </c>
      <c r="E205" s="16">
        <f aca="true" t="shared" si="24" ref="E205:E268">F205+G205</f>
        <v>0</v>
      </c>
      <c r="F205" s="16"/>
      <c r="G205" s="14"/>
      <c r="H205" s="14">
        <f t="shared" si="21"/>
        <v>0</v>
      </c>
    </row>
    <row r="206" spans="1:8" ht="13.5">
      <c r="A206" s="19">
        <f aca="true" t="shared" si="25" ref="A206:A269">DATE(YEAR(A205),MONTH(A205)+1,1)</f>
        <v>47939</v>
      </c>
      <c r="B206">
        <f t="shared" si="22"/>
        <v>17</v>
      </c>
      <c r="C206">
        <f t="shared" si="23"/>
        <v>17</v>
      </c>
      <c r="D206">
        <v>194</v>
      </c>
      <c r="E206" s="16">
        <f t="shared" si="24"/>
        <v>0</v>
      </c>
      <c r="F206" s="16"/>
      <c r="G206" s="14"/>
      <c r="H206" s="14">
        <f aca="true" t="shared" si="26" ref="H206:H269">H205-F206</f>
        <v>0</v>
      </c>
    </row>
    <row r="207" spans="1:8" ht="13.5">
      <c r="A207" s="19">
        <f t="shared" si="25"/>
        <v>47969</v>
      </c>
      <c r="B207">
        <f t="shared" si="22"/>
        <v>17</v>
      </c>
      <c r="C207">
        <f t="shared" si="23"/>
        <v>17</v>
      </c>
      <c r="D207">
        <v>195</v>
      </c>
      <c r="E207" s="16">
        <f t="shared" si="24"/>
        <v>0</v>
      </c>
      <c r="F207" s="16"/>
      <c r="G207" s="14"/>
      <c r="H207" s="14">
        <f t="shared" si="26"/>
        <v>0</v>
      </c>
    </row>
    <row r="208" spans="1:8" ht="13.5">
      <c r="A208" s="19">
        <f t="shared" si="25"/>
        <v>48000</v>
      </c>
      <c r="B208">
        <f t="shared" si="22"/>
        <v>17</v>
      </c>
      <c r="C208">
        <f t="shared" si="23"/>
        <v>17</v>
      </c>
      <c r="D208">
        <v>196</v>
      </c>
      <c r="E208" s="16">
        <f t="shared" si="24"/>
        <v>0</v>
      </c>
      <c r="F208" s="16"/>
      <c r="G208" s="14"/>
      <c r="H208" s="14">
        <f t="shared" si="26"/>
        <v>0</v>
      </c>
    </row>
    <row r="209" spans="1:8" ht="13.5">
      <c r="A209" s="19">
        <f t="shared" si="25"/>
        <v>48030</v>
      </c>
      <c r="B209">
        <f t="shared" si="22"/>
        <v>17</v>
      </c>
      <c r="C209">
        <f t="shared" si="23"/>
        <v>17</v>
      </c>
      <c r="D209">
        <v>197</v>
      </c>
      <c r="E209" s="16">
        <f t="shared" si="24"/>
        <v>0</v>
      </c>
      <c r="F209" s="16"/>
      <c r="G209" s="14"/>
      <c r="H209" s="14">
        <f t="shared" si="26"/>
        <v>0</v>
      </c>
    </row>
    <row r="210" spans="1:8" ht="13.5">
      <c r="A210" s="19">
        <f t="shared" si="25"/>
        <v>48061</v>
      </c>
      <c r="B210">
        <f t="shared" si="22"/>
        <v>17</v>
      </c>
      <c r="C210">
        <f t="shared" si="23"/>
        <v>17</v>
      </c>
      <c r="D210">
        <v>198</v>
      </c>
      <c r="E210" s="16">
        <f t="shared" si="24"/>
        <v>0</v>
      </c>
      <c r="F210" s="16"/>
      <c r="G210" s="14"/>
      <c r="H210" s="14">
        <f t="shared" si="26"/>
        <v>0</v>
      </c>
    </row>
    <row r="211" spans="1:8" ht="13.5">
      <c r="A211" s="19">
        <f t="shared" si="25"/>
        <v>48092</v>
      </c>
      <c r="B211">
        <f t="shared" si="22"/>
        <v>17</v>
      </c>
      <c r="C211">
        <f t="shared" si="23"/>
        <v>17</v>
      </c>
      <c r="D211">
        <v>199</v>
      </c>
      <c r="E211" s="16">
        <f t="shared" si="24"/>
        <v>0</v>
      </c>
      <c r="F211" s="16"/>
      <c r="G211" s="14"/>
      <c r="H211" s="14">
        <f t="shared" si="26"/>
        <v>0</v>
      </c>
    </row>
    <row r="212" spans="1:8" ht="13.5">
      <c r="A212" s="19">
        <f t="shared" si="25"/>
        <v>48122</v>
      </c>
      <c r="B212">
        <f t="shared" si="22"/>
        <v>18</v>
      </c>
      <c r="C212">
        <f t="shared" si="23"/>
        <v>17</v>
      </c>
      <c r="D212">
        <v>200</v>
      </c>
      <c r="E212" s="16">
        <f t="shared" si="24"/>
        <v>0</v>
      </c>
      <c r="F212" s="16"/>
      <c r="G212" s="14"/>
      <c r="H212" s="14">
        <f t="shared" si="26"/>
        <v>0</v>
      </c>
    </row>
    <row r="213" spans="1:8" ht="13.5">
      <c r="A213" s="19">
        <f t="shared" si="25"/>
        <v>48153</v>
      </c>
      <c r="B213">
        <f t="shared" si="22"/>
        <v>18</v>
      </c>
      <c r="C213">
        <f t="shared" si="23"/>
        <v>17</v>
      </c>
      <c r="D213">
        <v>201</v>
      </c>
      <c r="E213" s="16">
        <f t="shared" si="24"/>
        <v>0</v>
      </c>
      <c r="F213" s="16"/>
      <c r="G213" s="14"/>
      <c r="H213" s="14">
        <f t="shared" si="26"/>
        <v>0</v>
      </c>
    </row>
    <row r="214" spans="1:8" ht="13.5">
      <c r="A214" s="19">
        <f t="shared" si="25"/>
        <v>48183</v>
      </c>
      <c r="B214">
        <f t="shared" si="22"/>
        <v>18</v>
      </c>
      <c r="C214">
        <f t="shared" si="23"/>
        <v>17</v>
      </c>
      <c r="D214">
        <v>202</v>
      </c>
      <c r="E214" s="16">
        <f t="shared" si="24"/>
        <v>0</v>
      </c>
      <c r="F214" s="16"/>
      <c r="G214" s="14"/>
      <c r="H214" s="14">
        <f t="shared" si="26"/>
        <v>0</v>
      </c>
    </row>
    <row r="215" spans="1:8" ht="13.5">
      <c r="A215" s="19">
        <f t="shared" si="25"/>
        <v>48214</v>
      </c>
      <c r="B215">
        <f t="shared" si="22"/>
        <v>18</v>
      </c>
      <c r="C215">
        <f t="shared" si="23"/>
        <v>17</v>
      </c>
      <c r="D215">
        <v>203</v>
      </c>
      <c r="E215" s="16">
        <f t="shared" si="24"/>
        <v>0</v>
      </c>
      <c r="F215" s="16"/>
      <c r="G215" s="14"/>
      <c r="H215" s="14">
        <f t="shared" si="26"/>
        <v>0</v>
      </c>
    </row>
    <row r="216" spans="1:8" ht="13.5">
      <c r="A216" s="19">
        <f t="shared" si="25"/>
        <v>48245</v>
      </c>
      <c r="B216">
        <f t="shared" si="22"/>
        <v>18</v>
      </c>
      <c r="C216">
        <f t="shared" si="23"/>
        <v>17</v>
      </c>
      <c r="D216">
        <v>204</v>
      </c>
      <c r="E216" s="16">
        <f t="shared" si="24"/>
        <v>0</v>
      </c>
      <c r="F216" s="16"/>
      <c r="G216" s="14"/>
      <c r="H216" s="14">
        <f t="shared" si="26"/>
        <v>0</v>
      </c>
    </row>
    <row r="217" spans="1:8" ht="13.5">
      <c r="A217" s="19">
        <f t="shared" si="25"/>
        <v>48274</v>
      </c>
      <c r="B217">
        <f t="shared" si="22"/>
        <v>18</v>
      </c>
      <c r="C217">
        <f t="shared" si="23"/>
        <v>18</v>
      </c>
      <c r="D217">
        <v>205</v>
      </c>
      <c r="E217" s="16">
        <f t="shared" si="24"/>
        <v>0</v>
      </c>
      <c r="F217" s="16"/>
      <c r="G217" s="14"/>
      <c r="H217" s="14">
        <f t="shared" si="26"/>
        <v>0</v>
      </c>
    </row>
    <row r="218" spans="1:8" ht="13.5">
      <c r="A218" s="19">
        <f t="shared" si="25"/>
        <v>48305</v>
      </c>
      <c r="B218">
        <f t="shared" si="22"/>
        <v>18</v>
      </c>
      <c r="C218">
        <f t="shared" si="23"/>
        <v>18</v>
      </c>
      <c r="D218">
        <v>206</v>
      </c>
      <c r="E218" s="16">
        <f t="shared" si="24"/>
        <v>0</v>
      </c>
      <c r="F218" s="16"/>
      <c r="G218" s="14"/>
      <c r="H218" s="14">
        <f t="shared" si="26"/>
        <v>0</v>
      </c>
    </row>
    <row r="219" spans="1:8" ht="13.5">
      <c r="A219" s="19">
        <f t="shared" si="25"/>
        <v>48335</v>
      </c>
      <c r="B219">
        <f t="shared" si="22"/>
        <v>18</v>
      </c>
      <c r="C219">
        <f t="shared" si="23"/>
        <v>18</v>
      </c>
      <c r="D219">
        <v>207</v>
      </c>
      <c r="E219" s="16">
        <f t="shared" si="24"/>
        <v>0</v>
      </c>
      <c r="F219" s="16"/>
      <c r="G219" s="14"/>
      <c r="H219" s="14">
        <f t="shared" si="26"/>
        <v>0</v>
      </c>
    </row>
    <row r="220" spans="1:8" ht="13.5">
      <c r="A220" s="19">
        <f t="shared" si="25"/>
        <v>48366</v>
      </c>
      <c r="B220">
        <f t="shared" si="22"/>
        <v>18</v>
      </c>
      <c r="C220">
        <f t="shared" si="23"/>
        <v>18</v>
      </c>
      <c r="D220">
        <v>208</v>
      </c>
      <c r="E220" s="16">
        <f t="shared" si="24"/>
        <v>0</v>
      </c>
      <c r="F220" s="16"/>
      <c r="G220" s="14"/>
      <c r="H220" s="14">
        <f t="shared" si="26"/>
        <v>0</v>
      </c>
    </row>
    <row r="221" spans="1:8" ht="13.5">
      <c r="A221" s="19">
        <f t="shared" si="25"/>
        <v>48396</v>
      </c>
      <c r="B221">
        <f t="shared" si="22"/>
        <v>18</v>
      </c>
      <c r="C221">
        <f t="shared" si="23"/>
        <v>18</v>
      </c>
      <c r="D221">
        <v>209</v>
      </c>
      <c r="E221" s="16">
        <f t="shared" si="24"/>
        <v>0</v>
      </c>
      <c r="F221" s="16"/>
      <c r="G221" s="14"/>
      <c r="H221" s="14">
        <f t="shared" si="26"/>
        <v>0</v>
      </c>
    </row>
    <row r="222" spans="1:8" ht="13.5">
      <c r="A222" s="19">
        <f t="shared" si="25"/>
        <v>48427</v>
      </c>
      <c r="B222">
        <f t="shared" si="22"/>
        <v>18</v>
      </c>
      <c r="C222">
        <f t="shared" si="23"/>
        <v>18</v>
      </c>
      <c r="D222">
        <v>210</v>
      </c>
      <c r="E222" s="16">
        <f t="shared" si="24"/>
        <v>0</v>
      </c>
      <c r="F222" s="16"/>
      <c r="G222" s="14"/>
      <c r="H222" s="14">
        <f t="shared" si="26"/>
        <v>0</v>
      </c>
    </row>
    <row r="223" spans="1:8" ht="13.5">
      <c r="A223" s="19">
        <f t="shared" si="25"/>
        <v>48458</v>
      </c>
      <c r="B223">
        <f t="shared" si="22"/>
        <v>18</v>
      </c>
      <c r="C223">
        <f t="shared" si="23"/>
        <v>18</v>
      </c>
      <c r="D223">
        <v>211</v>
      </c>
      <c r="E223" s="16">
        <f t="shared" si="24"/>
        <v>0</v>
      </c>
      <c r="F223" s="16"/>
      <c r="G223" s="14"/>
      <c r="H223" s="14">
        <f t="shared" si="26"/>
        <v>0</v>
      </c>
    </row>
    <row r="224" spans="1:8" ht="13.5">
      <c r="A224" s="19">
        <f t="shared" si="25"/>
        <v>48488</v>
      </c>
      <c r="B224">
        <f t="shared" si="22"/>
        <v>19</v>
      </c>
      <c r="C224">
        <f t="shared" si="23"/>
        <v>18</v>
      </c>
      <c r="D224">
        <v>212</v>
      </c>
      <c r="E224" s="16">
        <f t="shared" si="24"/>
        <v>0</v>
      </c>
      <c r="F224" s="16"/>
      <c r="G224" s="14"/>
      <c r="H224" s="14">
        <f t="shared" si="26"/>
        <v>0</v>
      </c>
    </row>
    <row r="225" spans="1:8" ht="13.5">
      <c r="A225" s="19">
        <f t="shared" si="25"/>
        <v>48519</v>
      </c>
      <c r="B225">
        <f t="shared" si="22"/>
        <v>19</v>
      </c>
      <c r="C225">
        <f t="shared" si="23"/>
        <v>18</v>
      </c>
      <c r="D225">
        <v>213</v>
      </c>
      <c r="E225" s="16">
        <f t="shared" si="24"/>
        <v>0</v>
      </c>
      <c r="F225" s="16"/>
      <c r="G225" s="14"/>
      <c r="H225" s="14">
        <f t="shared" si="26"/>
        <v>0</v>
      </c>
    </row>
    <row r="226" spans="1:8" ht="13.5">
      <c r="A226" s="19">
        <f t="shared" si="25"/>
        <v>48549</v>
      </c>
      <c r="B226">
        <f t="shared" si="22"/>
        <v>19</v>
      </c>
      <c r="C226">
        <f t="shared" si="23"/>
        <v>18</v>
      </c>
      <c r="D226">
        <v>214</v>
      </c>
      <c r="E226" s="16">
        <f t="shared" si="24"/>
        <v>0</v>
      </c>
      <c r="F226" s="16"/>
      <c r="G226" s="14"/>
      <c r="H226" s="14">
        <f t="shared" si="26"/>
        <v>0</v>
      </c>
    </row>
    <row r="227" spans="1:8" ht="13.5">
      <c r="A227" s="19">
        <f t="shared" si="25"/>
        <v>48580</v>
      </c>
      <c r="B227">
        <f t="shared" si="22"/>
        <v>19</v>
      </c>
      <c r="C227">
        <f t="shared" si="23"/>
        <v>18</v>
      </c>
      <c r="D227">
        <v>215</v>
      </c>
      <c r="E227" s="16">
        <f t="shared" si="24"/>
        <v>0</v>
      </c>
      <c r="F227" s="16"/>
      <c r="G227" s="14"/>
      <c r="H227" s="14">
        <f t="shared" si="26"/>
        <v>0</v>
      </c>
    </row>
    <row r="228" spans="1:8" ht="13.5">
      <c r="A228" s="19">
        <f t="shared" si="25"/>
        <v>48611</v>
      </c>
      <c r="B228">
        <f t="shared" si="22"/>
        <v>19</v>
      </c>
      <c r="C228">
        <f t="shared" si="23"/>
        <v>18</v>
      </c>
      <c r="D228">
        <v>216</v>
      </c>
      <c r="E228" s="16">
        <f t="shared" si="24"/>
        <v>0</v>
      </c>
      <c r="F228" s="16"/>
      <c r="G228" s="14"/>
      <c r="H228" s="14">
        <f t="shared" si="26"/>
        <v>0</v>
      </c>
    </row>
    <row r="229" spans="1:8" ht="13.5">
      <c r="A229" s="19">
        <f t="shared" si="25"/>
        <v>48639</v>
      </c>
      <c r="B229">
        <f t="shared" si="22"/>
        <v>19</v>
      </c>
      <c r="C229">
        <f t="shared" si="23"/>
        <v>19</v>
      </c>
      <c r="D229">
        <v>217</v>
      </c>
      <c r="E229" s="16">
        <f t="shared" si="24"/>
        <v>0</v>
      </c>
      <c r="F229" s="16"/>
      <c r="G229" s="14"/>
      <c r="H229" s="14">
        <f t="shared" si="26"/>
        <v>0</v>
      </c>
    </row>
    <row r="230" spans="1:8" ht="13.5">
      <c r="A230" s="19">
        <f t="shared" si="25"/>
        <v>48670</v>
      </c>
      <c r="B230">
        <f t="shared" si="22"/>
        <v>19</v>
      </c>
      <c r="C230">
        <f t="shared" si="23"/>
        <v>19</v>
      </c>
      <c r="D230">
        <v>218</v>
      </c>
      <c r="E230" s="16">
        <f t="shared" si="24"/>
        <v>0</v>
      </c>
      <c r="F230" s="16"/>
      <c r="G230" s="14"/>
      <c r="H230" s="14">
        <f t="shared" si="26"/>
        <v>0</v>
      </c>
    </row>
    <row r="231" spans="1:8" ht="13.5">
      <c r="A231" s="19">
        <f t="shared" si="25"/>
        <v>48700</v>
      </c>
      <c r="B231">
        <f t="shared" si="22"/>
        <v>19</v>
      </c>
      <c r="C231">
        <f t="shared" si="23"/>
        <v>19</v>
      </c>
      <c r="D231">
        <v>219</v>
      </c>
      <c r="E231" s="16">
        <f t="shared" si="24"/>
        <v>0</v>
      </c>
      <c r="F231" s="16"/>
      <c r="G231" s="14"/>
      <c r="H231" s="14">
        <f t="shared" si="26"/>
        <v>0</v>
      </c>
    </row>
    <row r="232" spans="1:8" ht="13.5">
      <c r="A232" s="19">
        <f t="shared" si="25"/>
        <v>48731</v>
      </c>
      <c r="B232">
        <f t="shared" si="22"/>
        <v>19</v>
      </c>
      <c r="C232">
        <f t="shared" si="23"/>
        <v>19</v>
      </c>
      <c r="D232">
        <v>220</v>
      </c>
      <c r="E232" s="16">
        <f t="shared" si="24"/>
        <v>0</v>
      </c>
      <c r="F232" s="16"/>
      <c r="G232" s="14"/>
      <c r="H232" s="14">
        <f t="shared" si="26"/>
        <v>0</v>
      </c>
    </row>
    <row r="233" spans="1:8" ht="13.5">
      <c r="A233" s="19">
        <f t="shared" si="25"/>
        <v>48761</v>
      </c>
      <c r="B233">
        <f t="shared" si="22"/>
        <v>19</v>
      </c>
      <c r="C233">
        <f t="shared" si="23"/>
        <v>19</v>
      </c>
      <c r="D233">
        <v>221</v>
      </c>
      <c r="E233" s="16">
        <f t="shared" si="24"/>
        <v>0</v>
      </c>
      <c r="F233" s="16"/>
      <c r="G233" s="14"/>
      <c r="H233" s="14">
        <f t="shared" si="26"/>
        <v>0</v>
      </c>
    </row>
    <row r="234" spans="1:8" ht="13.5">
      <c r="A234" s="19">
        <f t="shared" si="25"/>
        <v>48792</v>
      </c>
      <c r="B234">
        <f t="shared" si="22"/>
        <v>19</v>
      </c>
      <c r="C234">
        <f t="shared" si="23"/>
        <v>19</v>
      </c>
      <c r="D234">
        <v>222</v>
      </c>
      <c r="E234" s="16">
        <f t="shared" si="24"/>
        <v>0</v>
      </c>
      <c r="F234" s="16"/>
      <c r="G234" s="14"/>
      <c r="H234" s="14">
        <f t="shared" si="26"/>
        <v>0</v>
      </c>
    </row>
    <row r="235" spans="1:8" ht="13.5">
      <c r="A235" s="19">
        <f t="shared" si="25"/>
        <v>48823</v>
      </c>
      <c r="B235">
        <f t="shared" si="22"/>
        <v>19</v>
      </c>
      <c r="C235">
        <f t="shared" si="23"/>
        <v>19</v>
      </c>
      <c r="D235">
        <v>223</v>
      </c>
      <c r="E235" s="16">
        <f t="shared" si="24"/>
        <v>0</v>
      </c>
      <c r="F235" s="16"/>
      <c r="G235" s="14"/>
      <c r="H235" s="14">
        <f t="shared" si="26"/>
        <v>0</v>
      </c>
    </row>
    <row r="236" spans="1:8" ht="13.5">
      <c r="A236" s="19">
        <f t="shared" si="25"/>
        <v>48853</v>
      </c>
      <c r="B236">
        <f t="shared" si="22"/>
        <v>20</v>
      </c>
      <c r="C236">
        <f t="shared" si="23"/>
        <v>19</v>
      </c>
      <c r="D236">
        <v>224</v>
      </c>
      <c r="E236" s="16">
        <f t="shared" si="24"/>
        <v>0</v>
      </c>
      <c r="F236" s="16"/>
      <c r="G236" s="14"/>
      <c r="H236" s="14">
        <f t="shared" si="26"/>
        <v>0</v>
      </c>
    </row>
    <row r="237" spans="1:8" ht="13.5">
      <c r="A237" s="19">
        <f t="shared" si="25"/>
        <v>48884</v>
      </c>
      <c r="B237">
        <f t="shared" si="22"/>
        <v>20</v>
      </c>
      <c r="C237">
        <f t="shared" si="23"/>
        <v>19</v>
      </c>
      <c r="D237">
        <v>225</v>
      </c>
      <c r="E237" s="16">
        <f t="shared" si="24"/>
        <v>0</v>
      </c>
      <c r="F237" s="16"/>
      <c r="G237" s="14"/>
      <c r="H237" s="14">
        <f t="shared" si="26"/>
        <v>0</v>
      </c>
    </row>
    <row r="238" spans="1:8" ht="13.5">
      <c r="A238" s="19">
        <f t="shared" si="25"/>
        <v>48914</v>
      </c>
      <c r="B238">
        <f t="shared" si="22"/>
        <v>20</v>
      </c>
      <c r="C238">
        <f t="shared" si="23"/>
        <v>19</v>
      </c>
      <c r="D238">
        <v>226</v>
      </c>
      <c r="E238" s="16">
        <f t="shared" si="24"/>
        <v>0</v>
      </c>
      <c r="F238" s="16"/>
      <c r="G238" s="14"/>
      <c r="H238" s="14">
        <f t="shared" si="26"/>
        <v>0</v>
      </c>
    </row>
    <row r="239" spans="1:8" ht="13.5">
      <c r="A239" s="19">
        <f t="shared" si="25"/>
        <v>48945</v>
      </c>
      <c r="B239">
        <f t="shared" si="22"/>
        <v>20</v>
      </c>
      <c r="C239">
        <f t="shared" si="23"/>
        <v>19</v>
      </c>
      <c r="D239">
        <v>227</v>
      </c>
      <c r="E239" s="16">
        <f t="shared" si="24"/>
        <v>0</v>
      </c>
      <c r="F239" s="16"/>
      <c r="G239" s="14"/>
      <c r="H239" s="14">
        <f t="shared" si="26"/>
        <v>0</v>
      </c>
    </row>
    <row r="240" spans="1:8" ht="13.5">
      <c r="A240" s="19">
        <f t="shared" si="25"/>
        <v>48976</v>
      </c>
      <c r="B240">
        <f t="shared" si="22"/>
        <v>20</v>
      </c>
      <c r="C240">
        <f t="shared" si="23"/>
        <v>19</v>
      </c>
      <c r="D240">
        <v>228</v>
      </c>
      <c r="E240" s="16">
        <f t="shared" si="24"/>
        <v>0</v>
      </c>
      <c r="F240" s="16"/>
      <c r="G240" s="14"/>
      <c r="H240" s="14">
        <f t="shared" si="26"/>
        <v>0</v>
      </c>
    </row>
    <row r="241" spans="1:8" ht="13.5">
      <c r="A241" s="19">
        <f t="shared" si="25"/>
        <v>49004</v>
      </c>
      <c r="B241">
        <f t="shared" si="22"/>
        <v>20</v>
      </c>
      <c r="C241">
        <f t="shared" si="23"/>
        <v>20</v>
      </c>
      <c r="D241">
        <v>229</v>
      </c>
      <c r="E241" s="16">
        <f t="shared" si="24"/>
        <v>0</v>
      </c>
      <c r="F241" s="16"/>
      <c r="G241" s="14"/>
      <c r="H241" s="14">
        <f t="shared" si="26"/>
        <v>0</v>
      </c>
    </row>
    <row r="242" spans="1:8" ht="13.5">
      <c r="A242" s="19">
        <f t="shared" si="25"/>
        <v>49035</v>
      </c>
      <c r="B242">
        <f t="shared" si="22"/>
        <v>20</v>
      </c>
      <c r="C242">
        <f t="shared" si="23"/>
        <v>20</v>
      </c>
      <c r="D242">
        <v>230</v>
      </c>
      <c r="E242" s="16">
        <f t="shared" si="24"/>
        <v>0</v>
      </c>
      <c r="F242" s="16"/>
      <c r="G242" s="14"/>
      <c r="H242" s="14">
        <f t="shared" si="26"/>
        <v>0</v>
      </c>
    </row>
    <row r="243" spans="1:8" ht="13.5">
      <c r="A243" s="19">
        <f t="shared" si="25"/>
        <v>49065</v>
      </c>
      <c r="B243">
        <f t="shared" si="22"/>
        <v>20</v>
      </c>
      <c r="C243">
        <f t="shared" si="23"/>
        <v>20</v>
      </c>
      <c r="D243">
        <v>231</v>
      </c>
      <c r="E243" s="16">
        <f t="shared" si="24"/>
        <v>0</v>
      </c>
      <c r="F243" s="16"/>
      <c r="G243" s="14"/>
      <c r="H243" s="14">
        <f t="shared" si="26"/>
        <v>0</v>
      </c>
    </row>
    <row r="244" spans="1:8" ht="13.5">
      <c r="A244" s="19">
        <f t="shared" si="25"/>
        <v>49096</v>
      </c>
      <c r="B244">
        <f t="shared" si="22"/>
        <v>20</v>
      </c>
      <c r="C244">
        <f t="shared" si="23"/>
        <v>20</v>
      </c>
      <c r="D244">
        <v>232</v>
      </c>
      <c r="E244" s="16">
        <f t="shared" si="24"/>
        <v>0</v>
      </c>
      <c r="F244" s="16"/>
      <c r="G244" s="14"/>
      <c r="H244" s="14">
        <f t="shared" si="26"/>
        <v>0</v>
      </c>
    </row>
    <row r="245" spans="1:8" ht="13.5">
      <c r="A245" s="19">
        <f t="shared" si="25"/>
        <v>49126</v>
      </c>
      <c r="B245">
        <f t="shared" si="22"/>
        <v>20</v>
      </c>
      <c r="C245">
        <f t="shared" si="23"/>
        <v>20</v>
      </c>
      <c r="D245">
        <v>233</v>
      </c>
      <c r="E245" s="16">
        <f t="shared" si="24"/>
        <v>0</v>
      </c>
      <c r="F245" s="16"/>
      <c r="G245" s="14"/>
      <c r="H245" s="14">
        <f t="shared" si="26"/>
        <v>0</v>
      </c>
    </row>
    <row r="246" spans="1:8" ht="13.5">
      <c r="A246" s="19">
        <f t="shared" si="25"/>
        <v>49157</v>
      </c>
      <c r="B246">
        <f t="shared" si="22"/>
        <v>20</v>
      </c>
      <c r="C246">
        <f t="shared" si="23"/>
        <v>20</v>
      </c>
      <c r="D246">
        <v>234</v>
      </c>
      <c r="E246" s="16">
        <f t="shared" si="24"/>
        <v>0</v>
      </c>
      <c r="F246" s="16"/>
      <c r="G246" s="14"/>
      <c r="H246" s="14">
        <f t="shared" si="26"/>
        <v>0</v>
      </c>
    </row>
    <row r="247" spans="1:8" ht="13.5">
      <c r="A247" s="19">
        <f t="shared" si="25"/>
        <v>49188</v>
      </c>
      <c r="B247">
        <f t="shared" si="22"/>
        <v>20</v>
      </c>
      <c r="C247">
        <f t="shared" si="23"/>
        <v>20</v>
      </c>
      <c r="D247">
        <v>235</v>
      </c>
      <c r="E247" s="16">
        <f t="shared" si="24"/>
        <v>0</v>
      </c>
      <c r="F247" s="16"/>
      <c r="G247" s="14"/>
      <c r="H247" s="14">
        <f t="shared" si="26"/>
        <v>0</v>
      </c>
    </row>
    <row r="248" spans="1:8" ht="13.5">
      <c r="A248" s="19">
        <f t="shared" si="25"/>
        <v>49218</v>
      </c>
      <c r="B248">
        <f t="shared" si="22"/>
        <v>21</v>
      </c>
      <c r="C248">
        <f t="shared" si="23"/>
        <v>20</v>
      </c>
      <c r="D248">
        <v>236</v>
      </c>
      <c r="E248" s="16">
        <f t="shared" si="24"/>
        <v>0</v>
      </c>
      <c r="F248" s="16"/>
      <c r="G248" s="14"/>
      <c r="H248" s="14">
        <f t="shared" si="26"/>
        <v>0</v>
      </c>
    </row>
    <row r="249" spans="1:8" ht="13.5">
      <c r="A249" s="19">
        <f t="shared" si="25"/>
        <v>49249</v>
      </c>
      <c r="B249">
        <f t="shared" si="22"/>
        <v>21</v>
      </c>
      <c r="C249">
        <f t="shared" si="23"/>
        <v>20</v>
      </c>
      <c r="D249">
        <v>237</v>
      </c>
      <c r="E249" s="16">
        <f t="shared" si="24"/>
        <v>0</v>
      </c>
      <c r="F249" s="16"/>
      <c r="G249" s="14"/>
      <c r="H249" s="14">
        <f t="shared" si="26"/>
        <v>0</v>
      </c>
    </row>
    <row r="250" spans="1:8" ht="13.5">
      <c r="A250" s="19">
        <f t="shared" si="25"/>
        <v>49279</v>
      </c>
      <c r="B250">
        <f t="shared" si="22"/>
        <v>21</v>
      </c>
      <c r="C250">
        <f t="shared" si="23"/>
        <v>20</v>
      </c>
      <c r="D250">
        <v>238</v>
      </c>
      <c r="E250" s="16">
        <f t="shared" si="24"/>
        <v>0</v>
      </c>
      <c r="F250" s="16"/>
      <c r="G250" s="14"/>
      <c r="H250" s="14">
        <f t="shared" si="26"/>
        <v>0</v>
      </c>
    </row>
    <row r="251" spans="1:8" ht="13.5">
      <c r="A251" s="19">
        <f t="shared" si="25"/>
        <v>49310</v>
      </c>
      <c r="B251">
        <f t="shared" si="22"/>
        <v>21</v>
      </c>
      <c r="C251">
        <f t="shared" si="23"/>
        <v>20</v>
      </c>
      <c r="D251">
        <v>239</v>
      </c>
      <c r="E251" s="16">
        <f t="shared" si="24"/>
        <v>0</v>
      </c>
      <c r="F251" s="16"/>
      <c r="G251" s="14"/>
      <c r="H251" s="14">
        <f t="shared" si="26"/>
        <v>0</v>
      </c>
    </row>
    <row r="252" spans="1:8" ht="13.5">
      <c r="A252" s="19">
        <f t="shared" si="25"/>
        <v>49341</v>
      </c>
      <c r="B252">
        <f t="shared" si="22"/>
        <v>21</v>
      </c>
      <c r="C252">
        <f t="shared" si="23"/>
        <v>20</v>
      </c>
      <c r="D252">
        <v>240</v>
      </c>
      <c r="E252" s="16">
        <f t="shared" si="24"/>
        <v>0</v>
      </c>
      <c r="F252" s="16"/>
      <c r="G252" s="14"/>
      <c r="H252" s="14">
        <f t="shared" si="26"/>
        <v>0</v>
      </c>
    </row>
    <row r="253" spans="1:8" ht="13.5">
      <c r="A253" s="19">
        <f t="shared" si="25"/>
        <v>49369</v>
      </c>
      <c r="B253">
        <f t="shared" si="22"/>
        <v>21</v>
      </c>
      <c r="C253">
        <f t="shared" si="23"/>
        <v>21</v>
      </c>
      <c r="D253">
        <v>241</v>
      </c>
      <c r="E253" s="16">
        <f t="shared" si="24"/>
        <v>0</v>
      </c>
      <c r="F253" s="16"/>
      <c r="G253" s="14"/>
      <c r="H253" s="14">
        <f t="shared" si="26"/>
        <v>0</v>
      </c>
    </row>
    <row r="254" spans="1:8" ht="13.5">
      <c r="A254" s="19">
        <f t="shared" si="25"/>
        <v>49400</v>
      </c>
      <c r="B254">
        <f t="shared" si="22"/>
        <v>21</v>
      </c>
      <c r="C254">
        <f t="shared" si="23"/>
        <v>21</v>
      </c>
      <c r="D254">
        <v>242</v>
      </c>
      <c r="E254" s="16">
        <f t="shared" si="24"/>
        <v>0</v>
      </c>
      <c r="F254" s="16"/>
      <c r="G254" s="14"/>
      <c r="H254" s="14">
        <f t="shared" si="26"/>
        <v>0</v>
      </c>
    </row>
    <row r="255" spans="1:8" ht="13.5">
      <c r="A255" s="19">
        <f t="shared" si="25"/>
        <v>49430</v>
      </c>
      <c r="B255">
        <f t="shared" si="22"/>
        <v>21</v>
      </c>
      <c r="C255">
        <f t="shared" si="23"/>
        <v>21</v>
      </c>
      <c r="D255">
        <v>243</v>
      </c>
      <c r="E255" s="16">
        <f t="shared" si="24"/>
        <v>0</v>
      </c>
      <c r="F255" s="16"/>
      <c r="G255" s="14"/>
      <c r="H255" s="14">
        <f t="shared" si="26"/>
        <v>0</v>
      </c>
    </row>
    <row r="256" spans="1:8" ht="13.5">
      <c r="A256" s="19">
        <f t="shared" si="25"/>
        <v>49461</v>
      </c>
      <c r="B256">
        <f t="shared" si="22"/>
        <v>21</v>
      </c>
      <c r="C256">
        <f t="shared" si="23"/>
        <v>21</v>
      </c>
      <c r="D256">
        <v>244</v>
      </c>
      <c r="E256" s="16">
        <f t="shared" si="24"/>
        <v>0</v>
      </c>
      <c r="F256" s="16"/>
      <c r="G256" s="14"/>
      <c r="H256" s="14">
        <f t="shared" si="26"/>
        <v>0</v>
      </c>
    </row>
    <row r="257" spans="1:8" ht="13.5">
      <c r="A257" s="19">
        <f t="shared" si="25"/>
        <v>49491</v>
      </c>
      <c r="B257">
        <f t="shared" si="22"/>
        <v>21</v>
      </c>
      <c r="C257">
        <f t="shared" si="23"/>
        <v>21</v>
      </c>
      <c r="D257">
        <v>245</v>
      </c>
      <c r="E257" s="16">
        <f t="shared" si="24"/>
        <v>0</v>
      </c>
      <c r="F257" s="16"/>
      <c r="G257" s="14"/>
      <c r="H257" s="14">
        <f t="shared" si="26"/>
        <v>0</v>
      </c>
    </row>
    <row r="258" spans="1:8" ht="13.5">
      <c r="A258" s="19">
        <f t="shared" si="25"/>
        <v>49522</v>
      </c>
      <c r="B258">
        <f t="shared" si="22"/>
        <v>21</v>
      </c>
      <c r="C258">
        <f t="shared" si="23"/>
        <v>21</v>
      </c>
      <c r="D258">
        <v>246</v>
      </c>
      <c r="E258" s="16">
        <f t="shared" si="24"/>
        <v>0</v>
      </c>
      <c r="F258" s="16"/>
      <c r="G258" s="14"/>
      <c r="H258" s="14">
        <f t="shared" si="26"/>
        <v>0</v>
      </c>
    </row>
    <row r="259" spans="1:8" ht="13.5">
      <c r="A259" s="19">
        <f t="shared" si="25"/>
        <v>49553</v>
      </c>
      <c r="B259">
        <f t="shared" si="22"/>
        <v>21</v>
      </c>
      <c r="C259">
        <f t="shared" si="23"/>
        <v>21</v>
      </c>
      <c r="D259">
        <v>247</v>
      </c>
      <c r="E259" s="16">
        <f t="shared" si="24"/>
        <v>0</v>
      </c>
      <c r="F259" s="16"/>
      <c r="G259" s="14"/>
      <c r="H259" s="14">
        <f t="shared" si="26"/>
        <v>0</v>
      </c>
    </row>
    <row r="260" spans="1:8" ht="13.5">
      <c r="A260" s="19">
        <f t="shared" si="25"/>
        <v>49583</v>
      </c>
      <c r="B260">
        <f t="shared" si="22"/>
        <v>22</v>
      </c>
      <c r="C260">
        <f t="shared" si="23"/>
        <v>21</v>
      </c>
      <c r="D260">
        <v>248</v>
      </c>
      <c r="E260" s="16">
        <f t="shared" si="24"/>
        <v>0</v>
      </c>
      <c r="F260" s="16"/>
      <c r="G260" s="14"/>
      <c r="H260" s="14">
        <f t="shared" si="26"/>
        <v>0</v>
      </c>
    </row>
    <row r="261" spans="1:8" ht="13.5">
      <c r="A261" s="19">
        <f t="shared" si="25"/>
        <v>49614</v>
      </c>
      <c r="B261">
        <f t="shared" si="22"/>
        <v>22</v>
      </c>
      <c r="C261">
        <f t="shared" si="23"/>
        <v>21</v>
      </c>
      <c r="D261">
        <v>249</v>
      </c>
      <c r="E261" s="16">
        <f t="shared" si="24"/>
        <v>0</v>
      </c>
      <c r="F261" s="16"/>
      <c r="G261" s="14"/>
      <c r="H261" s="14">
        <f t="shared" si="26"/>
        <v>0</v>
      </c>
    </row>
    <row r="262" spans="1:8" ht="13.5">
      <c r="A262" s="19">
        <f t="shared" si="25"/>
        <v>49644</v>
      </c>
      <c r="B262">
        <f t="shared" si="22"/>
        <v>22</v>
      </c>
      <c r="C262">
        <f t="shared" si="23"/>
        <v>21</v>
      </c>
      <c r="D262">
        <v>250</v>
      </c>
      <c r="E262" s="16">
        <f t="shared" si="24"/>
        <v>0</v>
      </c>
      <c r="F262" s="16"/>
      <c r="G262" s="14"/>
      <c r="H262" s="14">
        <f t="shared" si="26"/>
        <v>0</v>
      </c>
    </row>
    <row r="263" spans="1:8" ht="13.5">
      <c r="A263" s="19">
        <f t="shared" si="25"/>
        <v>49675</v>
      </c>
      <c r="B263">
        <f t="shared" si="22"/>
        <v>22</v>
      </c>
      <c r="C263">
        <f t="shared" si="23"/>
        <v>21</v>
      </c>
      <c r="D263">
        <v>251</v>
      </c>
      <c r="E263" s="16">
        <f t="shared" si="24"/>
        <v>0</v>
      </c>
      <c r="F263" s="16"/>
      <c r="G263" s="14"/>
      <c r="H263" s="14">
        <f t="shared" si="26"/>
        <v>0</v>
      </c>
    </row>
    <row r="264" spans="1:8" ht="13.5">
      <c r="A264" s="19">
        <f t="shared" si="25"/>
        <v>49706</v>
      </c>
      <c r="B264">
        <f t="shared" si="22"/>
        <v>22</v>
      </c>
      <c r="C264">
        <f t="shared" si="23"/>
        <v>21</v>
      </c>
      <c r="D264">
        <v>252</v>
      </c>
      <c r="E264" s="16">
        <f t="shared" si="24"/>
        <v>0</v>
      </c>
      <c r="F264" s="16"/>
      <c r="G264" s="14"/>
      <c r="H264" s="14">
        <f t="shared" si="26"/>
        <v>0</v>
      </c>
    </row>
    <row r="265" spans="1:8" ht="13.5">
      <c r="A265" s="19">
        <f t="shared" si="25"/>
        <v>49735</v>
      </c>
      <c r="B265">
        <f t="shared" si="22"/>
        <v>22</v>
      </c>
      <c r="C265">
        <f t="shared" si="23"/>
        <v>22</v>
      </c>
      <c r="D265">
        <v>253</v>
      </c>
      <c r="E265" s="16">
        <f t="shared" si="24"/>
        <v>0</v>
      </c>
      <c r="F265" s="16"/>
      <c r="G265" s="14"/>
      <c r="H265" s="14">
        <f t="shared" si="26"/>
        <v>0</v>
      </c>
    </row>
    <row r="266" spans="1:8" ht="13.5">
      <c r="A266" s="19">
        <f t="shared" si="25"/>
        <v>49766</v>
      </c>
      <c r="B266">
        <f t="shared" si="22"/>
        <v>22</v>
      </c>
      <c r="C266">
        <f t="shared" si="23"/>
        <v>22</v>
      </c>
      <c r="D266">
        <v>254</v>
      </c>
      <c r="E266" s="16">
        <f t="shared" si="24"/>
        <v>0</v>
      </c>
      <c r="F266" s="16"/>
      <c r="G266" s="14"/>
      <c r="H266" s="14">
        <f t="shared" si="26"/>
        <v>0</v>
      </c>
    </row>
    <row r="267" spans="1:8" ht="13.5">
      <c r="A267" s="19">
        <f t="shared" si="25"/>
        <v>49796</v>
      </c>
      <c r="B267">
        <f t="shared" si="22"/>
        <v>22</v>
      </c>
      <c r="C267">
        <f t="shared" si="23"/>
        <v>22</v>
      </c>
      <c r="D267">
        <v>255</v>
      </c>
      <c r="E267" s="16">
        <f t="shared" si="24"/>
        <v>0</v>
      </c>
      <c r="F267" s="16"/>
      <c r="G267" s="14"/>
      <c r="H267" s="14">
        <f t="shared" si="26"/>
        <v>0</v>
      </c>
    </row>
    <row r="268" spans="1:8" ht="13.5">
      <c r="A268" s="19">
        <f t="shared" si="25"/>
        <v>49827</v>
      </c>
      <c r="B268">
        <f t="shared" si="22"/>
        <v>22</v>
      </c>
      <c r="C268">
        <f t="shared" si="23"/>
        <v>22</v>
      </c>
      <c r="D268">
        <v>256</v>
      </c>
      <c r="E268" s="16">
        <f t="shared" si="24"/>
        <v>0</v>
      </c>
      <c r="F268" s="16"/>
      <c r="G268" s="14"/>
      <c r="H268" s="14">
        <f t="shared" si="26"/>
        <v>0</v>
      </c>
    </row>
    <row r="269" spans="1:8" ht="13.5">
      <c r="A269" s="19">
        <f t="shared" si="25"/>
        <v>49857</v>
      </c>
      <c r="B269">
        <f aca="true" t="shared" si="27" ref="B269:B332">INT((D269+12-$F$10-1)/12)+1</f>
        <v>22</v>
      </c>
      <c r="C269">
        <f aca="true" t="shared" si="28" ref="C269:C332">INT((D269-1)/12)+1</f>
        <v>22</v>
      </c>
      <c r="D269">
        <v>257</v>
      </c>
      <c r="E269" s="16">
        <f aca="true" t="shared" si="29" ref="E269:E332">F269+G269</f>
        <v>0</v>
      </c>
      <c r="F269" s="16"/>
      <c r="G269" s="14"/>
      <c r="H269" s="14">
        <f t="shared" si="26"/>
        <v>0</v>
      </c>
    </row>
    <row r="270" spans="1:8" ht="13.5">
      <c r="A270" s="19">
        <f aca="true" t="shared" si="30" ref="A270:A333">DATE(YEAR(A269),MONTH(A269)+1,1)</f>
        <v>49888</v>
      </c>
      <c r="B270">
        <f t="shared" si="27"/>
        <v>22</v>
      </c>
      <c r="C270">
        <f t="shared" si="28"/>
        <v>22</v>
      </c>
      <c r="D270">
        <v>258</v>
      </c>
      <c r="E270" s="16">
        <f t="shared" si="29"/>
        <v>0</v>
      </c>
      <c r="F270" s="16"/>
      <c r="G270" s="14"/>
      <c r="H270" s="14">
        <f aca="true" t="shared" si="31" ref="H270:H333">H269-F270</f>
        <v>0</v>
      </c>
    </row>
    <row r="271" spans="1:8" ht="13.5">
      <c r="A271" s="19">
        <f t="shared" si="30"/>
        <v>49919</v>
      </c>
      <c r="B271">
        <f t="shared" si="27"/>
        <v>22</v>
      </c>
      <c r="C271">
        <f t="shared" si="28"/>
        <v>22</v>
      </c>
      <c r="D271">
        <v>259</v>
      </c>
      <c r="E271" s="16">
        <f t="shared" si="29"/>
        <v>0</v>
      </c>
      <c r="F271" s="16"/>
      <c r="G271" s="14"/>
      <c r="H271" s="14">
        <f t="shared" si="31"/>
        <v>0</v>
      </c>
    </row>
    <row r="272" spans="1:8" ht="13.5">
      <c r="A272" s="19">
        <f t="shared" si="30"/>
        <v>49949</v>
      </c>
      <c r="B272">
        <f t="shared" si="27"/>
        <v>23</v>
      </c>
      <c r="C272">
        <f t="shared" si="28"/>
        <v>22</v>
      </c>
      <c r="D272">
        <v>260</v>
      </c>
      <c r="E272" s="16">
        <f t="shared" si="29"/>
        <v>0</v>
      </c>
      <c r="F272" s="16"/>
      <c r="G272" s="14"/>
      <c r="H272" s="14">
        <f t="shared" si="31"/>
        <v>0</v>
      </c>
    </row>
    <row r="273" spans="1:8" ht="13.5">
      <c r="A273" s="19">
        <f t="shared" si="30"/>
        <v>49980</v>
      </c>
      <c r="B273">
        <f t="shared" si="27"/>
        <v>23</v>
      </c>
      <c r="C273">
        <f t="shared" si="28"/>
        <v>22</v>
      </c>
      <c r="D273">
        <v>261</v>
      </c>
      <c r="E273" s="16">
        <f t="shared" si="29"/>
        <v>0</v>
      </c>
      <c r="F273" s="16"/>
      <c r="G273" s="14"/>
      <c r="H273" s="14">
        <f t="shared" si="31"/>
        <v>0</v>
      </c>
    </row>
    <row r="274" spans="1:8" ht="13.5">
      <c r="A274" s="19">
        <f t="shared" si="30"/>
        <v>50010</v>
      </c>
      <c r="B274">
        <f t="shared" si="27"/>
        <v>23</v>
      </c>
      <c r="C274">
        <f t="shared" si="28"/>
        <v>22</v>
      </c>
      <c r="D274">
        <v>262</v>
      </c>
      <c r="E274" s="16">
        <f t="shared" si="29"/>
        <v>0</v>
      </c>
      <c r="F274" s="16"/>
      <c r="G274" s="14"/>
      <c r="H274" s="14">
        <f t="shared" si="31"/>
        <v>0</v>
      </c>
    </row>
    <row r="275" spans="1:8" ht="13.5">
      <c r="A275" s="19">
        <f t="shared" si="30"/>
        <v>50041</v>
      </c>
      <c r="B275">
        <f t="shared" si="27"/>
        <v>23</v>
      </c>
      <c r="C275">
        <f t="shared" si="28"/>
        <v>22</v>
      </c>
      <c r="D275">
        <v>263</v>
      </c>
      <c r="E275" s="16">
        <f t="shared" si="29"/>
        <v>0</v>
      </c>
      <c r="F275" s="16"/>
      <c r="G275" s="14"/>
      <c r="H275" s="14">
        <f t="shared" si="31"/>
        <v>0</v>
      </c>
    </row>
    <row r="276" spans="1:8" ht="13.5">
      <c r="A276" s="19">
        <f t="shared" si="30"/>
        <v>50072</v>
      </c>
      <c r="B276">
        <f t="shared" si="27"/>
        <v>23</v>
      </c>
      <c r="C276">
        <f t="shared" si="28"/>
        <v>22</v>
      </c>
      <c r="D276">
        <v>264</v>
      </c>
      <c r="E276" s="16">
        <f t="shared" si="29"/>
        <v>0</v>
      </c>
      <c r="F276" s="16"/>
      <c r="G276" s="14"/>
      <c r="H276" s="14">
        <f t="shared" si="31"/>
        <v>0</v>
      </c>
    </row>
    <row r="277" spans="1:8" ht="13.5">
      <c r="A277" s="19">
        <f t="shared" si="30"/>
        <v>50100</v>
      </c>
      <c r="B277">
        <f t="shared" si="27"/>
        <v>23</v>
      </c>
      <c r="C277">
        <f t="shared" si="28"/>
        <v>23</v>
      </c>
      <c r="D277">
        <v>265</v>
      </c>
      <c r="E277" s="16">
        <f t="shared" si="29"/>
        <v>0</v>
      </c>
      <c r="F277" s="16"/>
      <c r="G277" s="14"/>
      <c r="H277" s="14">
        <f t="shared" si="31"/>
        <v>0</v>
      </c>
    </row>
    <row r="278" spans="1:8" ht="13.5">
      <c r="A278" s="19">
        <f t="shared" si="30"/>
        <v>50131</v>
      </c>
      <c r="B278">
        <f t="shared" si="27"/>
        <v>23</v>
      </c>
      <c r="C278">
        <f t="shared" si="28"/>
        <v>23</v>
      </c>
      <c r="D278">
        <v>266</v>
      </c>
      <c r="E278" s="16">
        <f t="shared" si="29"/>
        <v>0</v>
      </c>
      <c r="F278" s="16"/>
      <c r="G278" s="14"/>
      <c r="H278" s="14">
        <f t="shared" si="31"/>
        <v>0</v>
      </c>
    </row>
    <row r="279" spans="1:8" ht="13.5">
      <c r="A279" s="19">
        <f t="shared" si="30"/>
        <v>50161</v>
      </c>
      <c r="B279">
        <f t="shared" si="27"/>
        <v>23</v>
      </c>
      <c r="C279">
        <f t="shared" si="28"/>
        <v>23</v>
      </c>
      <c r="D279">
        <v>267</v>
      </c>
      <c r="E279" s="16">
        <f t="shared" si="29"/>
        <v>0</v>
      </c>
      <c r="F279" s="16"/>
      <c r="G279" s="14"/>
      <c r="H279" s="14">
        <f t="shared" si="31"/>
        <v>0</v>
      </c>
    </row>
    <row r="280" spans="1:8" ht="13.5">
      <c r="A280" s="19">
        <f t="shared" si="30"/>
        <v>50192</v>
      </c>
      <c r="B280">
        <f t="shared" si="27"/>
        <v>23</v>
      </c>
      <c r="C280">
        <f t="shared" si="28"/>
        <v>23</v>
      </c>
      <c r="D280">
        <v>268</v>
      </c>
      <c r="E280" s="16">
        <f t="shared" si="29"/>
        <v>0</v>
      </c>
      <c r="F280" s="16"/>
      <c r="G280" s="14"/>
      <c r="H280" s="14">
        <f t="shared" si="31"/>
        <v>0</v>
      </c>
    </row>
    <row r="281" spans="1:8" ht="13.5">
      <c r="A281" s="19">
        <f t="shared" si="30"/>
        <v>50222</v>
      </c>
      <c r="B281">
        <f t="shared" si="27"/>
        <v>23</v>
      </c>
      <c r="C281">
        <f t="shared" si="28"/>
        <v>23</v>
      </c>
      <c r="D281">
        <v>269</v>
      </c>
      <c r="E281" s="16">
        <f t="shared" si="29"/>
        <v>0</v>
      </c>
      <c r="F281" s="16"/>
      <c r="G281" s="14"/>
      <c r="H281" s="14">
        <f t="shared" si="31"/>
        <v>0</v>
      </c>
    </row>
    <row r="282" spans="1:8" ht="13.5">
      <c r="A282" s="19">
        <f t="shared" si="30"/>
        <v>50253</v>
      </c>
      <c r="B282">
        <f t="shared" si="27"/>
        <v>23</v>
      </c>
      <c r="C282">
        <f t="shared" si="28"/>
        <v>23</v>
      </c>
      <c r="D282">
        <v>270</v>
      </c>
      <c r="E282" s="16">
        <f t="shared" si="29"/>
        <v>0</v>
      </c>
      <c r="F282" s="16"/>
      <c r="G282" s="14"/>
      <c r="H282" s="14">
        <f t="shared" si="31"/>
        <v>0</v>
      </c>
    </row>
    <row r="283" spans="1:8" ht="13.5">
      <c r="A283" s="19">
        <f t="shared" si="30"/>
        <v>50284</v>
      </c>
      <c r="B283">
        <f t="shared" si="27"/>
        <v>23</v>
      </c>
      <c r="C283">
        <f t="shared" si="28"/>
        <v>23</v>
      </c>
      <c r="D283">
        <v>271</v>
      </c>
      <c r="E283" s="16">
        <f t="shared" si="29"/>
        <v>0</v>
      </c>
      <c r="F283" s="16"/>
      <c r="G283" s="14"/>
      <c r="H283" s="14">
        <f t="shared" si="31"/>
        <v>0</v>
      </c>
    </row>
    <row r="284" spans="1:8" ht="13.5">
      <c r="A284" s="19">
        <f t="shared" si="30"/>
        <v>50314</v>
      </c>
      <c r="B284">
        <f t="shared" si="27"/>
        <v>24</v>
      </c>
      <c r="C284">
        <f t="shared" si="28"/>
        <v>23</v>
      </c>
      <c r="D284">
        <v>272</v>
      </c>
      <c r="E284" s="16">
        <f t="shared" si="29"/>
        <v>0</v>
      </c>
      <c r="F284" s="16"/>
      <c r="G284" s="14"/>
      <c r="H284" s="14">
        <f t="shared" si="31"/>
        <v>0</v>
      </c>
    </row>
    <row r="285" spans="1:8" ht="13.5">
      <c r="A285" s="19">
        <f t="shared" si="30"/>
        <v>50345</v>
      </c>
      <c r="B285">
        <f t="shared" si="27"/>
        <v>24</v>
      </c>
      <c r="C285">
        <f t="shared" si="28"/>
        <v>23</v>
      </c>
      <c r="D285">
        <v>273</v>
      </c>
      <c r="E285" s="16">
        <f t="shared" si="29"/>
        <v>0</v>
      </c>
      <c r="F285" s="16"/>
      <c r="G285" s="14"/>
      <c r="H285" s="14">
        <f t="shared" si="31"/>
        <v>0</v>
      </c>
    </row>
    <row r="286" spans="1:8" ht="13.5">
      <c r="A286" s="19">
        <f t="shared" si="30"/>
        <v>50375</v>
      </c>
      <c r="B286">
        <f t="shared" si="27"/>
        <v>24</v>
      </c>
      <c r="C286">
        <f t="shared" si="28"/>
        <v>23</v>
      </c>
      <c r="D286">
        <v>274</v>
      </c>
      <c r="E286" s="16">
        <f t="shared" si="29"/>
        <v>0</v>
      </c>
      <c r="F286" s="16"/>
      <c r="G286" s="14"/>
      <c r="H286" s="14">
        <f t="shared" si="31"/>
        <v>0</v>
      </c>
    </row>
    <row r="287" spans="1:8" ht="13.5">
      <c r="A287" s="19">
        <f t="shared" si="30"/>
        <v>50406</v>
      </c>
      <c r="B287">
        <f t="shared" si="27"/>
        <v>24</v>
      </c>
      <c r="C287">
        <f t="shared" si="28"/>
        <v>23</v>
      </c>
      <c r="D287">
        <v>275</v>
      </c>
      <c r="E287" s="16">
        <f t="shared" si="29"/>
        <v>0</v>
      </c>
      <c r="F287" s="16"/>
      <c r="G287" s="14"/>
      <c r="H287" s="14">
        <f t="shared" si="31"/>
        <v>0</v>
      </c>
    </row>
    <row r="288" spans="1:8" ht="13.5">
      <c r="A288" s="19">
        <f t="shared" si="30"/>
        <v>50437</v>
      </c>
      <c r="B288">
        <f t="shared" si="27"/>
        <v>24</v>
      </c>
      <c r="C288">
        <f t="shared" si="28"/>
        <v>23</v>
      </c>
      <c r="D288">
        <v>276</v>
      </c>
      <c r="E288" s="16">
        <f t="shared" si="29"/>
        <v>0</v>
      </c>
      <c r="F288" s="16"/>
      <c r="G288" s="14"/>
      <c r="H288" s="14">
        <f t="shared" si="31"/>
        <v>0</v>
      </c>
    </row>
    <row r="289" spans="1:8" ht="13.5">
      <c r="A289" s="19">
        <f t="shared" si="30"/>
        <v>50465</v>
      </c>
      <c r="B289">
        <f t="shared" si="27"/>
        <v>24</v>
      </c>
      <c r="C289">
        <f t="shared" si="28"/>
        <v>24</v>
      </c>
      <c r="D289">
        <v>277</v>
      </c>
      <c r="E289" s="16">
        <f t="shared" si="29"/>
        <v>0</v>
      </c>
      <c r="F289" s="16"/>
      <c r="G289" s="14"/>
      <c r="H289" s="14">
        <f t="shared" si="31"/>
        <v>0</v>
      </c>
    </row>
    <row r="290" spans="1:8" ht="13.5">
      <c r="A290" s="19">
        <f t="shared" si="30"/>
        <v>50496</v>
      </c>
      <c r="B290">
        <f t="shared" si="27"/>
        <v>24</v>
      </c>
      <c r="C290">
        <f t="shared" si="28"/>
        <v>24</v>
      </c>
      <c r="D290">
        <v>278</v>
      </c>
      <c r="E290" s="16">
        <f t="shared" si="29"/>
        <v>0</v>
      </c>
      <c r="F290" s="16"/>
      <c r="G290" s="14"/>
      <c r="H290" s="14">
        <f t="shared" si="31"/>
        <v>0</v>
      </c>
    </row>
    <row r="291" spans="1:8" ht="13.5">
      <c r="A291" s="19">
        <f t="shared" si="30"/>
        <v>50526</v>
      </c>
      <c r="B291">
        <f t="shared" si="27"/>
        <v>24</v>
      </c>
      <c r="C291">
        <f t="shared" si="28"/>
        <v>24</v>
      </c>
      <c r="D291">
        <v>279</v>
      </c>
      <c r="E291" s="16">
        <f t="shared" si="29"/>
        <v>0</v>
      </c>
      <c r="F291" s="16"/>
      <c r="G291" s="14"/>
      <c r="H291" s="14">
        <f t="shared" si="31"/>
        <v>0</v>
      </c>
    </row>
    <row r="292" spans="1:8" ht="13.5">
      <c r="A292" s="19">
        <f t="shared" si="30"/>
        <v>50557</v>
      </c>
      <c r="B292">
        <f t="shared" si="27"/>
        <v>24</v>
      </c>
      <c r="C292">
        <f t="shared" si="28"/>
        <v>24</v>
      </c>
      <c r="D292">
        <v>280</v>
      </c>
      <c r="E292" s="16">
        <f t="shared" si="29"/>
        <v>0</v>
      </c>
      <c r="F292" s="16"/>
      <c r="G292" s="14"/>
      <c r="H292" s="14">
        <f t="shared" si="31"/>
        <v>0</v>
      </c>
    </row>
    <row r="293" spans="1:8" ht="13.5">
      <c r="A293" s="19">
        <f t="shared" si="30"/>
        <v>50587</v>
      </c>
      <c r="B293">
        <f t="shared" si="27"/>
        <v>24</v>
      </c>
      <c r="C293">
        <f t="shared" si="28"/>
        <v>24</v>
      </c>
      <c r="D293">
        <v>281</v>
      </c>
      <c r="E293" s="16">
        <f t="shared" si="29"/>
        <v>0</v>
      </c>
      <c r="F293" s="16"/>
      <c r="G293" s="14"/>
      <c r="H293" s="14">
        <f t="shared" si="31"/>
        <v>0</v>
      </c>
    </row>
    <row r="294" spans="1:8" ht="13.5">
      <c r="A294" s="19">
        <f t="shared" si="30"/>
        <v>50618</v>
      </c>
      <c r="B294">
        <f t="shared" si="27"/>
        <v>24</v>
      </c>
      <c r="C294">
        <f t="shared" si="28"/>
        <v>24</v>
      </c>
      <c r="D294">
        <v>282</v>
      </c>
      <c r="E294" s="16">
        <f t="shared" si="29"/>
        <v>0</v>
      </c>
      <c r="F294" s="16"/>
      <c r="G294" s="14"/>
      <c r="H294" s="14">
        <f t="shared" si="31"/>
        <v>0</v>
      </c>
    </row>
    <row r="295" spans="1:8" ht="13.5">
      <c r="A295" s="19">
        <f t="shared" si="30"/>
        <v>50649</v>
      </c>
      <c r="B295">
        <f t="shared" si="27"/>
        <v>24</v>
      </c>
      <c r="C295">
        <f t="shared" si="28"/>
        <v>24</v>
      </c>
      <c r="D295">
        <v>283</v>
      </c>
      <c r="E295" s="16">
        <f t="shared" si="29"/>
        <v>0</v>
      </c>
      <c r="F295" s="16"/>
      <c r="G295" s="14"/>
      <c r="H295" s="14">
        <f t="shared" si="31"/>
        <v>0</v>
      </c>
    </row>
    <row r="296" spans="1:8" ht="13.5">
      <c r="A296" s="19">
        <f t="shared" si="30"/>
        <v>50679</v>
      </c>
      <c r="B296">
        <f t="shared" si="27"/>
        <v>25</v>
      </c>
      <c r="C296">
        <f t="shared" si="28"/>
        <v>24</v>
      </c>
      <c r="D296">
        <v>284</v>
      </c>
      <c r="E296" s="16">
        <f t="shared" si="29"/>
        <v>0</v>
      </c>
      <c r="F296" s="16"/>
      <c r="G296" s="14"/>
      <c r="H296" s="14">
        <f t="shared" si="31"/>
        <v>0</v>
      </c>
    </row>
    <row r="297" spans="1:8" ht="13.5">
      <c r="A297" s="19">
        <f t="shared" si="30"/>
        <v>50710</v>
      </c>
      <c r="B297">
        <f t="shared" si="27"/>
        <v>25</v>
      </c>
      <c r="C297">
        <f t="shared" si="28"/>
        <v>24</v>
      </c>
      <c r="D297">
        <v>285</v>
      </c>
      <c r="E297" s="16">
        <f t="shared" si="29"/>
        <v>0</v>
      </c>
      <c r="F297" s="16"/>
      <c r="G297" s="14"/>
      <c r="H297" s="14">
        <f t="shared" si="31"/>
        <v>0</v>
      </c>
    </row>
    <row r="298" spans="1:8" ht="13.5">
      <c r="A298" s="19">
        <f t="shared" si="30"/>
        <v>50740</v>
      </c>
      <c r="B298">
        <f t="shared" si="27"/>
        <v>25</v>
      </c>
      <c r="C298">
        <f t="shared" si="28"/>
        <v>24</v>
      </c>
      <c r="D298">
        <v>286</v>
      </c>
      <c r="E298" s="16">
        <f t="shared" si="29"/>
        <v>0</v>
      </c>
      <c r="F298" s="16"/>
      <c r="G298" s="14"/>
      <c r="H298" s="14">
        <f t="shared" si="31"/>
        <v>0</v>
      </c>
    </row>
    <row r="299" spans="1:8" ht="13.5">
      <c r="A299" s="19">
        <f t="shared" si="30"/>
        <v>50771</v>
      </c>
      <c r="B299">
        <f t="shared" si="27"/>
        <v>25</v>
      </c>
      <c r="C299">
        <f t="shared" si="28"/>
        <v>24</v>
      </c>
      <c r="D299">
        <v>287</v>
      </c>
      <c r="E299" s="16">
        <f t="shared" si="29"/>
        <v>0</v>
      </c>
      <c r="F299" s="16"/>
      <c r="G299" s="14"/>
      <c r="H299" s="14">
        <f t="shared" si="31"/>
        <v>0</v>
      </c>
    </row>
    <row r="300" spans="1:8" ht="13.5">
      <c r="A300" s="19">
        <f t="shared" si="30"/>
        <v>50802</v>
      </c>
      <c r="B300">
        <f t="shared" si="27"/>
        <v>25</v>
      </c>
      <c r="C300">
        <f t="shared" si="28"/>
        <v>24</v>
      </c>
      <c r="D300">
        <v>288</v>
      </c>
      <c r="E300" s="16">
        <f t="shared" si="29"/>
        <v>0</v>
      </c>
      <c r="F300" s="16"/>
      <c r="G300" s="14"/>
      <c r="H300" s="14">
        <f t="shared" si="31"/>
        <v>0</v>
      </c>
    </row>
    <row r="301" spans="1:8" ht="13.5">
      <c r="A301" s="19">
        <f t="shared" si="30"/>
        <v>50830</v>
      </c>
      <c r="B301">
        <f t="shared" si="27"/>
        <v>25</v>
      </c>
      <c r="C301">
        <f t="shared" si="28"/>
        <v>25</v>
      </c>
      <c r="D301">
        <v>289</v>
      </c>
      <c r="E301" s="16">
        <f t="shared" si="29"/>
        <v>0</v>
      </c>
      <c r="F301" s="16"/>
      <c r="G301" s="14"/>
      <c r="H301" s="14">
        <f t="shared" si="31"/>
        <v>0</v>
      </c>
    </row>
    <row r="302" spans="1:8" ht="13.5">
      <c r="A302" s="19">
        <f t="shared" si="30"/>
        <v>50861</v>
      </c>
      <c r="B302">
        <f t="shared" si="27"/>
        <v>25</v>
      </c>
      <c r="C302">
        <f t="shared" si="28"/>
        <v>25</v>
      </c>
      <c r="D302">
        <v>290</v>
      </c>
      <c r="E302" s="16">
        <f t="shared" si="29"/>
        <v>0</v>
      </c>
      <c r="F302" s="16"/>
      <c r="G302" s="14"/>
      <c r="H302" s="14">
        <f t="shared" si="31"/>
        <v>0</v>
      </c>
    </row>
    <row r="303" spans="1:8" ht="13.5">
      <c r="A303" s="19">
        <f t="shared" si="30"/>
        <v>50891</v>
      </c>
      <c r="B303">
        <f t="shared" si="27"/>
        <v>25</v>
      </c>
      <c r="C303">
        <f t="shared" si="28"/>
        <v>25</v>
      </c>
      <c r="D303">
        <v>291</v>
      </c>
      <c r="E303" s="16">
        <f t="shared" si="29"/>
        <v>0</v>
      </c>
      <c r="F303" s="16"/>
      <c r="G303" s="14"/>
      <c r="H303" s="14">
        <f t="shared" si="31"/>
        <v>0</v>
      </c>
    </row>
    <row r="304" spans="1:8" ht="13.5">
      <c r="A304" s="19">
        <f t="shared" si="30"/>
        <v>50922</v>
      </c>
      <c r="B304">
        <f t="shared" si="27"/>
        <v>25</v>
      </c>
      <c r="C304">
        <f t="shared" si="28"/>
        <v>25</v>
      </c>
      <c r="D304">
        <v>292</v>
      </c>
      <c r="E304" s="16">
        <f t="shared" si="29"/>
        <v>0</v>
      </c>
      <c r="F304" s="16"/>
      <c r="G304" s="14"/>
      <c r="H304" s="14">
        <f t="shared" si="31"/>
        <v>0</v>
      </c>
    </row>
    <row r="305" spans="1:8" ht="13.5">
      <c r="A305" s="19">
        <f t="shared" si="30"/>
        <v>50952</v>
      </c>
      <c r="B305">
        <f t="shared" si="27"/>
        <v>25</v>
      </c>
      <c r="C305">
        <f t="shared" si="28"/>
        <v>25</v>
      </c>
      <c r="D305">
        <v>293</v>
      </c>
      <c r="E305" s="16">
        <f t="shared" si="29"/>
        <v>0</v>
      </c>
      <c r="F305" s="16"/>
      <c r="G305" s="14"/>
      <c r="H305" s="14">
        <f t="shared" si="31"/>
        <v>0</v>
      </c>
    </row>
    <row r="306" spans="1:8" ht="13.5">
      <c r="A306" s="19">
        <f t="shared" si="30"/>
        <v>50983</v>
      </c>
      <c r="B306">
        <f t="shared" si="27"/>
        <v>25</v>
      </c>
      <c r="C306">
        <f t="shared" si="28"/>
        <v>25</v>
      </c>
      <c r="D306">
        <v>294</v>
      </c>
      <c r="E306" s="16">
        <f t="shared" si="29"/>
        <v>0</v>
      </c>
      <c r="F306" s="16"/>
      <c r="G306" s="14"/>
      <c r="H306" s="14">
        <f t="shared" si="31"/>
        <v>0</v>
      </c>
    </row>
    <row r="307" spans="1:8" ht="13.5">
      <c r="A307" s="19">
        <f t="shared" si="30"/>
        <v>51014</v>
      </c>
      <c r="B307">
        <f t="shared" si="27"/>
        <v>25</v>
      </c>
      <c r="C307">
        <f t="shared" si="28"/>
        <v>25</v>
      </c>
      <c r="D307">
        <v>295</v>
      </c>
      <c r="E307" s="16">
        <f t="shared" si="29"/>
        <v>0</v>
      </c>
      <c r="F307" s="16"/>
      <c r="G307" s="14"/>
      <c r="H307" s="14">
        <f t="shared" si="31"/>
        <v>0</v>
      </c>
    </row>
    <row r="308" spans="1:8" ht="13.5">
      <c r="A308" s="19">
        <f t="shared" si="30"/>
        <v>51044</v>
      </c>
      <c r="B308">
        <f t="shared" si="27"/>
        <v>26</v>
      </c>
      <c r="C308">
        <f t="shared" si="28"/>
        <v>25</v>
      </c>
      <c r="D308">
        <v>296</v>
      </c>
      <c r="E308" s="16">
        <f t="shared" si="29"/>
        <v>0</v>
      </c>
      <c r="F308" s="16"/>
      <c r="G308" s="14"/>
      <c r="H308" s="14">
        <f t="shared" si="31"/>
        <v>0</v>
      </c>
    </row>
    <row r="309" spans="1:8" ht="13.5">
      <c r="A309" s="19">
        <f t="shared" si="30"/>
        <v>51075</v>
      </c>
      <c r="B309">
        <f t="shared" si="27"/>
        <v>26</v>
      </c>
      <c r="C309">
        <f t="shared" si="28"/>
        <v>25</v>
      </c>
      <c r="D309">
        <v>297</v>
      </c>
      <c r="E309" s="16">
        <f t="shared" si="29"/>
        <v>0</v>
      </c>
      <c r="F309" s="16"/>
      <c r="G309" s="14"/>
      <c r="H309" s="14">
        <f t="shared" si="31"/>
        <v>0</v>
      </c>
    </row>
    <row r="310" spans="1:8" ht="13.5">
      <c r="A310" s="19">
        <f t="shared" si="30"/>
        <v>51105</v>
      </c>
      <c r="B310">
        <f t="shared" si="27"/>
        <v>26</v>
      </c>
      <c r="C310">
        <f t="shared" si="28"/>
        <v>25</v>
      </c>
      <c r="D310">
        <v>298</v>
      </c>
      <c r="E310" s="16">
        <f t="shared" si="29"/>
        <v>0</v>
      </c>
      <c r="F310" s="16"/>
      <c r="G310" s="14"/>
      <c r="H310" s="14">
        <f t="shared" si="31"/>
        <v>0</v>
      </c>
    </row>
    <row r="311" spans="1:8" ht="13.5">
      <c r="A311" s="19">
        <f t="shared" si="30"/>
        <v>51136</v>
      </c>
      <c r="B311">
        <f t="shared" si="27"/>
        <v>26</v>
      </c>
      <c r="C311">
        <f t="shared" si="28"/>
        <v>25</v>
      </c>
      <c r="D311">
        <v>299</v>
      </c>
      <c r="E311" s="16">
        <f t="shared" si="29"/>
        <v>0</v>
      </c>
      <c r="F311" s="16"/>
      <c r="G311" s="14"/>
      <c r="H311" s="14">
        <f t="shared" si="31"/>
        <v>0</v>
      </c>
    </row>
    <row r="312" spans="1:8" ht="13.5">
      <c r="A312" s="19">
        <f t="shared" si="30"/>
        <v>51167</v>
      </c>
      <c r="B312">
        <f t="shared" si="27"/>
        <v>26</v>
      </c>
      <c r="C312">
        <f t="shared" si="28"/>
        <v>25</v>
      </c>
      <c r="D312">
        <v>300</v>
      </c>
      <c r="E312" s="16">
        <f t="shared" si="29"/>
        <v>0</v>
      </c>
      <c r="F312" s="16"/>
      <c r="G312" s="14"/>
      <c r="H312" s="14">
        <f t="shared" si="31"/>
        <v>0</v>
      </c>
    </row>
    <row r="313" spans="1:8" ht="13.5">
      <c r="A313" s="19">
        <f t="shared" si="30"/>
        <v>51196</v>
      </c>
      <c r="B313">
        <f t="shared" si="27"/>
        <v>26</v>
      </c>
      <c r="C313">
        <f t="shared" si="28"/>
        <v>26</v>
      </c>
      <c r="D313">
        <v>301</v>
      </c>
      <c r="E313" s="16">
        <f t="shared" si="29"/>
        <v>0</v>
      </c>
      <c r="F313" s="16"/>
      <c r="G313" s="14"/>
      <c r="H313" s="14">
        <f t="shared" si="31"/>
        <v>0</v>
      </c>
    </row>
    <row r="314" spans="1:8" ht="13.5">
      <c r="A314" s="19">
        <f t="shared" si="30"/>
        <v>51227</v>
      </c>
      <c r="B314">
        <f t="shared" si="27"/>
        <v>26</v>
      </c>
      <c r="C314">
        <f t="shared" si="28"/>
        <v>26</v>
      </c>
      <c r="D314">
        <v>302</v>
      </c>
      <c r="E314" s="16">
        <f t="shared" si="29"/>
        <v>0</v>
      </c>
      <c r="F314" s="16"/>
      <c r="G314" s="14"/>
      <c r="H314" s="14">
        <f t="shared" si="31"/>
        <v>0</v>
      </c>
    </row>
    <row r="315" spans="1:8" ht="13.5">
      <c r="A315" s="19">
        <f t="shared" si="30"/>
        <v>51257</v>
      </c>
      <c r="B315">
        <f t="shared" si="27"/>
        <v>26</v>
      </c>
      <c r="C315">
        <f t="shared" si="28"/>
        <v>26</v>
      </c>
      <c r="D315">
        <v>303</v>
      </c>
      <c r="E315" s="16">
        <f t="shared" si="29"/>
        <v>0</v>
      </c>
      <c r="F315" s="16"/>
      <c r="G315" s="14"/>
      <c r="H315" s="14">
        <f t="shared" si="31"/>
        <v>0</v>
      </c>
    </row>
    <row r="316" spans="1:8" ht="13.5">
      <c r="A316" s="19">
        <f t="shared" si="30"/>
        <v>51288</v>
      </c>
      <c r="B316">
        <f t="shared" si="27"/>
        <v>26</v>
      </c>
      <c r="C316">
        <f t="shared" si="28"/>
        <v>26</v>
      </c>
      <c r="D316">
        <v>304</v>
      </c>
      <c r="E316" s="16">
        <f t="shared" si="29"/>
        <v>0</v>
      </c>
      <c r="F316" s="16"/>
      <c r="G316" s="14"/>
      <c r="H316" s="14">
        <f t="shared" si="31"/>
        <v>0</v>
      </c>
    </row>
    <row r="317" spans="1:8" ht="13.5">
      <c r="A317" s="19">
        <f t="shared" si="30"/>
        <v>51318</v>
      </c>
      <c r="B317">
        <f t="shared" si="27"/>
        <v>26</v>
      </c>
      <c r="C317">
        <f t="shared" si="28"/>
        <v>26</v>
      </c>
      <c r="D317">
        <v>305</v>
      </c>
      <c r="E317" s="16">
        <f t="shared" si="29"/>
        <v>0</v>
      </c>
      <c r="F317" s="16"/>
      <c r="G317" s="14"/>
      <c r="H317" s="14">
        <f t="shared" si="31"/>
        <v>0</v>
      </c>
    </row>
    <row r="318" spans="1:8" ht="13.5">
      <c r="A318" s="19">
        <f t="shared" si="30"/>
        <v>51349</v>
      </c>
      <c r="B318">
        <f t="shared" si="27"/>
        <v>26</v>
      </c>
      <c r="C318">
        <f t="shared" si="28"/>
        <v>26</v>
      </c>
      <c r="D318">
        <v>306</v>
      </c>
      <c r="E318" s="16">
        <f t="shared" si="29"/>
        <v>0</v>
      </c>
      <c r="F318" s="16"/>
      <c r="G318" s="14"/>
      <c r="H318" s="14">
        <f t="shared" si="31"/>
        <v>0</v>
      </c>
    </row>
    <row r="319" spans="1:8" ht="13.5">
      <c r="A319" s="19">
        <f t="shared" si="30"/>
        <v>51380</v>
      </c>
      <c r="B319">
        <f t="shared" si="27"/>
        <v>26</v>
      </c>
      <c r="C319">
        <f t="shared" si="28"/>
        <v>26</v>
      </c>
      <c r="D319">
        <v>307</v>
      </c>
      <c r="E319" s="16">
        <f t="shared" si="29"/>
        <v>0</v>
      </c>
      <c r="F319" s="16"/>
      <c r="G319" s="14"/>
      <c r="H319" s="14">
        <f t="shared" si="31"/>
        <v>0</v>
      </c>
    </row>
    <row r="320" spans="1:8" ht="13.5">
      <c r="A320" s="19">
        <f t="shared" si="30"/>
        <v>51410</v>
      </c>
      <c r="B320">
        <f t="shared" si="27"/>
        <v>27</v>
      </c>
      <c r="C320">
        <f t="shared" si="28"/>
        <v>26</v>
      </c>
      <c r="D320">
        <v>308</v>
      </c>
      <c r="E320" s="16">
        <f t="shared" si="29"/>
        <v>0</v>
      </c>
      <c r="F320" s="16"/>
      <c r="G320" s="14"/>
      <c r="H320" s="14">
        <f t="shared" si="31"/>
        <v>0</v>
      </c>
    </row>
    <row r="321" spans="1:8" ht="13.5">
      <c r="A321" s="19">
        <f t="shared" si="30"/>
        <v>51441</v>
      </c>
      <c r="B321">
        <f t="shared" si="27"/>
        <v>27</v>
      </c>
      <c r="C321">
        <f t="shared" si="28"/>
        <v>26</v>
      </c>
      <c r="D321">
        <v>309</v>
      </c>
      <c r="E321" s="16">
        <f t="shared" si="29"/>
        <v>0</v>
      </c>
      <c r="F321" s="16"/>
      <c r="G321" s="14"/>
      <c r="H321" s="14">
        <f t="shared" si="31"/>
        <v>0</v>
      </c>
    </row>
    <row r="322" spans="1:8" ht="13.5">
      <c r="A322" s="19">
        <f t="shared" si="30"/>
        <v>51471</v>
      </c>
      <c r="B322">
        <f t="shared" si="27"/>
        <v>27</v>
      </c>
      <c r="C322">
        <f t="shared" si="28"/>
        <v>26</v>
      </c>
      <c r="D322">
        <v>310</v>
      </c>
      <c r="E322" s="16">
        <f t="shared" si="29"/>
        <v>0</v>
      </c>
      <c r="F322" s="16"/>
      <c r="G322" s="14"/>
      <c r="H322" s="14">
        <f t="shared" si="31"/>
        <v>0</v>
      </c>
    </row>
    <row r="323" spans="1:8" ht="13.5">
      <c r="A323" s="19">
        <f t="shared" si="30"/>
        <v>51502</v>
      </c>
      <c r="B323">
        <f t="shared" si="27"/>
        <v>27</v>
      </c>
      <c r="C323">
        <f t="shared" si="28"/>
        <v>26</v>
      </c>
      <c r="D323">
        <v>311</v>
      </c>
      <c r="E323" s="16">
        <f t="shared" si="29"/>
        <v>0</v>
      </c>
      <c r="F323" s="16"/>
      <c r="G323" s="14"/>
      <c r="H323" s="14">
        <f t="shared" si="31"/>
        <v>0</v>
      </c>
    </row>
    <row r="324" spans="1:8" ht="13.5">
      <c r="A324" s="19">
        <f t="shared" si="30"/>
        <v>51533</v>
      </c>
      <c r="B324">
        <f t="shared" si="27"/>
        <v>27</v>
      </c>
      <c r="C324">
        <f t="shared" si="28"/>
        <v>26</v>
      </c>
      <c r="D324">
        <v>312</v>
      </c>
      <c r="E324" s="16">
        <f t="shared" si="29"/>
        <v>0</v>
      </c>
      <c r="F324" s="16"/>
      <c r="G324" s="14"/>
      <c r="H324" s="14">
        <f t="shared" si="31"/>
        <v>0</v>
      </c>
    </row>
    <row r="325" spans="1:8" ht="13.5">
      <c r="A325" s="19">
        <f t="shared" si="30"/>
        <v>51561</v>
      </c>
      <c r="B325">
        <f t="shared" si="27"/>
        <v>27</v>
      </c>
      <c r="C325">
        <f t="shared" si="28"/>
        <v>27</v>
      </c>
      <c r="D325">
        <v>313</v>
      </c>
      <c r="E325" s="16">
        <f t="shared" si="29"/>
        <v>0</v>
      </c>
      <c r="F325" s="16"/>
      <c r="G325" s="14"/>
      <c r="H325" s="14">
        <f t="shared" si="31"/>
        <v>0</v>
      </c>
    </row>
    <row r="326" spans="1:8" ht="13.5">
      <c r="A326" s="19">
        <f t="shared" si="30"/>
        <v>51592</v>
      </c>
      <c r="B326">
        <f t="shared" si="27"/>
        <v>27</v>
      </c>
      <c r="C326">
        <f t="shared" si="28"/>
        <v>27</v>
      </c>
      <c r="D326">
        <v>314</v>
      </c>
      <c r="E326" s="16">
        <f t="shared" si="29"/>
        <v>0</v>
      </c>
      <c r="F326" s="16"/>
      <c r="G326" s="14"/>
      <c r="H326" s="14">
        <f t="shared" si="31"/>
        <v>0</v>
      </c>
    </row>
    <row r="327" spans="1:8" ht="13.5">
      <c r="A327" s="19">
        <f t="shared" si="30"/>
        <v>51622</v>
      </c>
      <c r="B327">
        <f t="shared" si="27"/>
        <v>27</v>
      </c>
      <c r="C327">
        <f t="shared" si="28"/>
        <v>27</v>
      </c>
      <c r="D327">
        <v>315</v>
      </c>
      <c r="E327" s="16">
        <f t="shared" si="29"/>
        <v>0</v>
      </c>
      <c r="F327" s="16"/>
      <c r="G327" s="14"/>
      <c r="H327" s="14">
        <f t="shared" si="31"/>
        <v>0</v>
      </c>
    </row>
    <row r="328" spans="1:8" ht="13.5">
      <c r="A328" s="19">
        <f t="shared" si="30"/>
        <v>51653</v>
      </c>
      <c r="B328">
        <f t="shared" si="27"/>
        <v>27</v>
      </c>
      <c r="C328">
        <f t="shared" si="28"/>
        <v>27</v>
      </c>
      <c r="D328">
        <v>316</v>
      </c>
      <c r="E328" s="16">
        <f t="shared" si="29"/>
        <v>0</v>
      </c>
      <c r="F328" s="16"/>
      <c r="G328" s="14"/>
      <c r="H328" s="14">
        <f t="shared" si="31"/>
        <v>0</v>
      </c>
    </row>
    <row r="329" spans="1:8" ht="13.5">
      <c r="A329" s="19">
        <f t="shared" si="30"/>
        <v>51683</v>
      </c>
      <c r="B329">
        <f t="shared" si="27"/>
        <v>27</v>
      </c>
      <c r="C329">
        <f t="shared" si="28"/>
        <v>27</v>
      </c>
      <c r="D329">
        <v>317</v>
      </c>
      <c r="E329" s="16">
        <f t="shared" si="29"/>
        <v>0</v>
      </c>
      <c r="F329" s="16"/>
      <c r="G329" s="14"/>
      <c r="H329" s="14">
        <f t="shared" si="31"/>
        <v>0</v>
      </c>
    </row>
    <row r="330" spans="1:8" ht="13.5">
      <c r="A330" s="19">
        <f t="shared" si="30"/>
        <v>51714</v>
      </c>
      <c r="B330">
        <f t="shared" si="27"/>
        <v>27</v>
      </c>
      <c r="C330">
        <f t="shared" si="28"/>
        <v>27</v>
      </c>
      <c r="D330">
        <v>318</v>
      </c>
      <c r="E330" s="16">
        <f t="shared" si="29"/>
        <v>0</v>
      </c>
      <c r="F330" s="16"/>
      <c r="G330" s="14"/>
      <c r="H330" s="14">
        <f t="shared" si="31"/>
        <v>0</v>
      </c>
    </row>
    <row r="331" spans="1:8" ht="13.5">
      <c r="A331" s="19">
        <f t="shared" si="30"/>
        <v>51745</v>
      </c>
      <c r="B331">
        <f t="shared" si="27"/>
        <v>27</v>
      </c>
      <c r="C331">
        <f t="shared" si="28"/>
        <v>27</v>
      </c>
      <c r="D331">
        <v>319</v>
      </c>
      <c r="E331" s="16">
        <f t="shared" si="29"/>
        <v>0</v>
      </c>
      <c r="F331" s="16"/>
      <c r="G331" s="14"/>
      <c r="H331" s="14">
        <f t="shared" si="31"/>
        <v>0</v>
      </c>
    </row>
    <row r="332" spans="1:8" ht="13.5">
      <c r="A332" s="19">
        <f t="shared" si="30"/>
        <v>51775</v>
      </c>
      <c r="B332">
        <f t="shared" si="27"/>
        <v>28</v>
      </c>
      <c r="C332">
        <f t="shared" si="28"/>
        <v>27</v>
      </c>
      <c r="D332">
        <v>320</v>
      </c>
      <c r="E332" s="16">
        <f t="shared" si="29"/>
        <v>0</v>
      </c>
      <c r="F332" s="16"/>
      <c r="G332" s="14"/>
      <c r="H332" s="14">
        <f t="shared" si="31"/>
        <v>0</v>
      </c>
    </row>
    <row r="333" spans="1:8" ht="13.5">
      <c r="A333" s="19">
        <f t="shared" si="30"/>
        <v>51806</v>
      </c>
      <c r="B333">
        <f aca="true" t="shared" si="32" ref="B333:B396">INT((D333+12-$F$10-1)/12)+1</f>
        <v>28</v>
      </c>
      <c r="C333">
        <f aca="true" t="shared" si="33" ref="C333:C396">INT((D333-1)/12)+1</f>
        <v>27</v>
      </c>
      <c r="D333">
        <v>321</v>
      </c>
      <c r="E333" s="16">
        <f aca="true" t="shared" si="34" ref="E333:E396">F333+G333</f>
        <v>0</v>
      </c>
      <c r="F333" s="16"/>
      <c r="G333" s="14"/>
      <c r="H333" s="14">
        <f t="shared" si="31"/>
        <v>0</v>
      </c>
    </row>
    <row r="334" spans="1:8" ht="13.5">
      <c r="A334" s="19">
        <f aca="true" t="shared" si="35" ref="A334:A397">DATE(YEAR(A333),MONTH(A333)+1,1)</f>
        <v>51836</v>
      </c>
      <c r="B334">
        <f t="shared" si="32"/>
        <v>28</v>
      </c>
      <c r="C334">
        <f t="shared" si="33"/>
        <v>27</v>
      </c>
      <c r="D334">
        <v>322</v>
      </c>
      <c r="E334" s="16">
        <f t="shared" si="34"/>
        <v>0</v>
      </c>
      <c r="F334" s="16"/>
      <c r="G334" s="14"/>
      <c r="H334" s="14">
        <f aca="true" t="shared" si="36" ref="H334:H397">H333-F334</f>
        <v>0</v>
      </c>
    </row>
    <row r="335" spans="1:8" ht="13.5">
      <c r="A335" s="19">
        <f t="shared" si="35"/>
        <v>51867</v>
      </c>
      <c r="B335">
        <f t="shared" si="32"/>
        <v>28</v>
      </c>
      <c r="C335">
        <f t="shared" si="33"/>
        <v>27</v>
      </c>
      <c r="D335">
        <v>323</v>
      </c>
      <c r="E335" s="16">
        <f t="shared" si="34"/>
        <v>0</v>
      </c>
      <c r="F335" s="16"/>
      <c r="G335" s="14"/>
      <c r="H335" s="14">
        <f t="shared" si="36"/>
        <v>0</v>
      </c>
    </row>
    <row r="336" spans="1:8" ht="13.5">
      <c r="A336" s="19">
        <f t="shared" si="35"/>
        <v>51898</v>
      </c>
      <c r="B336">
        <f t="shared" si="32"/>
        <v>28</v>
      </c>
      <c r="C336">
        <f t="shared" si="33"/>
        <v>27</v>
      </c>
      <c r="D336">
        <v>324</v>
      </c>
      <c r="E336" s="16">
        <f t="shared" si="34"/>
        <v>0</v>
      </c>
      <c r="F336" s="16"/>
      <c r="G336" s="14"/>
      <c r="H336" s="14">
        <f t="shared" si="36"/>
        <v>0</v>
      </c>
    </row>
    <row r="337" spans="1:8" ht="13.5">
      <c r="A337" s="19">
        <f t="shared" si="35"/>
        <v>51926</v>
      </c>
      <c r="B337">
        <f t="shared" si="32"/>
        <v>28</v>
      </c>
      <c r="C337">
        <f t="shared" si="33"/>
        <v>28</v>
      </c>
      <c r="D337">
        <v>325</v>
      </c>
      <c r="E337" s="16">
        <f t="shared" si="34"/>
        <v>0</v>
      </c>
      <c r="F337" s="16"/>
      <c r="G337" s="14"/>
      <c r="H337" s="14">
        <f t="shared" si="36"/>
        <v>0</v>
      </c>
    </row>
    <row r="338" spans="1:8" ht="13.5">
      <c r="A338" s="19">
        <f t="shared" si="35"/>
        <v>51957</v>
      </c>
      <c r="B338">
        <f t="shared" si="32"/>
        <v>28</v>
      </c>
      <c r="C338">
        <f t="shared" si="33"/>
        <v>28</v>
      </c>
      <c r="D338">
        <v>326</v>
      </c>
      <c r="E338" s="16">
        <f t="shared" si="34"/>
        <v>0</v>
      </c>
      <c r="F338" s="16"/>
      <c r="G338" s="14"/>
      <c r="H338" s="14">
        <f t="shared" si="36"/>
        <v>0</v>
      </c>
    </row>
    <row r="339" spans="1:8" ht="13.5">
      <c r="A339" s="19">
        <f t="shared" si="35"/>
        <v>51987</v>
      </c>
      <c r="B339">
        <f t="shared" si="32"/>
        <v>28</v>
      </c>
      <c r="C339">
        <f t="shared" si="33"/>
        <v>28</v>
      </c>
      <c r="D339">
        <v>327</v>
      </c>
      <c r="E339" s="16">
        <f t="shared" si="34"/>
        <v>0</v>
      </c>
      <c r="F339" s="16"/>
      <c r="G339" s="14"/>
      <c r="H339" s="14">
        <f t="shared" si="36"/>
        <v>0</v>
      </c>
    </row>
    <row r="340" spans="1:8" ht="13.5">
      <c r="A340" s="19">
        <f t="shared" si="35"/>
        <v>52018</v>
      </c>
      <c r="B340">
        <f t="shared" si="32"/>
        <v>28</v>
      </c>
      <c r="C340">
        <f t="shared" si="33"/>
        <v>28</v>
      </c>
      <c r="D340">
        <v>328</v>
      </c>
      <c r="E340" s="16">
        <f t="shared" si="34"/>
        <v>0</v>
      </c>
      <c r="F340" s="16"/>
      <c r="G340" s="14"/>
      <c r="H340" s="14">
        <f t="shared" si="36"/>
        <v>0</v>
      </c>
    </row>
    <row r="341" spans="1:8" ht="13.5">
      <c r="A341" s="19">
        <f t="shared" si="35"/>
        <v>52048</v>
      </c>
      <c r="B341">
        <f t="shared" si="32"/>
        <v>28</v>
      </c>
      <c r="C341">
        <f t="shared" si="33"/>
        <v>28</v>
      </c>
      <c r="D341">
        <v>329</v>
      </c>
      <c r="E341" s="16">
        <f t="shared" si="34"/>
        <v>0</v>
      </c>
      <c r="F341" s="16"/>
      <c r="G341" s="14"/>
      <c r="H341" s="14">
        <f t="shared" si="36"/>
        <v>0</v>
      </c>
    </row>
    <row r="342" spans="1:8" ht="13.5">
      <c r="A342" s="19">
        <f t="shared" si="35"/>
        <v>52079</v>
      </c>
      <c r="B342">
        <f t="shared" si="32"/>
        <v>28</v>
      </c>
      <c r="C342">
        <f t="shared" si="33"/>
        <v>28</v>
      </c>
      <c r="D342">
        <v>330</v>
      </c>
      <c r="E342" s="16">
        <f t="shared" si="34"/>
        <v>0</v>
      </c>
      <c r="F342" s="16"/>
      <c r="G342" s="14"/>
      <c r="H342" s="14">
        <f t="shared" si="36"/>
        <v>0</v>
      </c>
    </row>
    <row r="343" spans="1:8" ht="13.5">
      <c r="A343" s="19">
        <f t="shared" si="35"/>
        <v>52110</v>
      </c>
      <c r="B343">
        <f t="shared" si="32"/>
        <v>28</v>
      </c>
      <c r="C343">
        <f t="shared" si="33"/>
        <v>28</v>
      </c>
      <c r="D343">
        <v>331</v>
      </c>
      <c r="E343" s="16">
        <f t="shared" si="34"/>
        <v>0</v>
      </c>
      <c r="F343" s="16"/>
      <c r="G343" s="14"/>
      <c r="H343" s="14">
        <f t="shared" si="36"/>
        <v>0</v>
      </c>
    </row>
    <row r="344" spans="1:8" ht="13.5">
      <c r="A344" s="19">
        <f t="shared" si="35"/>
        <v>52140</v>
      </c>
      <c r="B344">
        <f t="shared" si="32"/>
        <v>29</v>
      </c>
      <c r="C344">
        <f t="shared" si="33"/>
        <v>28</v>
      </c>
      <c r="D344">
        <v>332</v>
      </c>
      <c r="E344" s="16">
        <f t="shared" si="34"/>
        <v>0</v>
      </c>
      <c r="F344" s="16"/>
      <c r="G344" s="14"/>
      <c r="H344" s="14">
        <f t="shared" si="36"/>
        <v>0</v>
      </c>
    </row>
    <row r="345" spans="1:8" ht="13.5">
      <c r="A345" s="19">
        <f t="shared" si="35"/>
        <v>52171</v>
      </c>
      <c r="B345">
        <f t="shared" si="32"/>
        <v>29</v>
      </c>
      <c r="C345">
        <f t="shared" si="33"/>
        <v>28</v>
      </c>
      <c r="D345">
        <v>333</v>
      </c>
      <c r="E345" s="16">
        <f t="shared" si="34"/>
        <v>0</v>
      </c>
      <c r="F345" s="16"/>
      <c r="G345" s="14"/>
      <c r="H345" s="14">
        <f t="shared" si="36"/>
        <v>0</v>
      </c>
    </row>
    <row r="346" spans="1:8" ht="13.5">
      <c r="A346" s="19">
        <f t="shared" si="35"/>
        <v>52201</v>
      </c>
      <c r="B346">
        <f t="shared" si="32"/>
        <v>29</v>
      </c>
      <c r="C346">
        <f t="shared" si="33"/>
        <v>28</v>
      </c>
      <c r="D346">
        <v>334</v>
      </c>
      <c r="E346" s="16">
        <f t="shared" si="34"/>
        <v>0</v>
      </c>
      <c r="F346" s="16"/>
      <c r="G346" s="14"/>
      <c r="H346" s="14">
        <f t="shared" si="36"/>
        <v>0</v>
      </c>
    </row>
    <row r="347" spans="1:8" ht="13.5">
      <c r="A347" s="19">
        <f t="shared" si="35"/>
        <v>52232</v>
      </c>
      <c r="B347">
        <f t="shared" si="32"/>
        <v>29</v>
      </c>
      <c r="C347">
        <f t="shared" si="33"/>
        <v>28</v>
      </c>
      <c r="D347">
        <v>335</v>
      </c>
      <c r="E347" s="16">
        <f t="shared" si="34"/>
        <v>0</v>
      </c>
      <c r="F347" s="16"/>
      <c r="G347" s="14"/>
      <c r="H347" s="14">
        <f t="shared" si="36"/>
        <v>0</v>
      </c>
    </row>
    <row r="348" spans="1:8" ht="13.5">
      <c r="A348" s="19">
        <f t="shared" si="35"/>
        <v>52263</v>
      </c>
      <c r="B348">
        <f t="shared" si="32"/>
        <v>29</v>
      </c>
      <c r="C348">
        <f t="shared" si="33"/>
        <v>28</v>
      </c>
      <c r="D348">
        <v>336</v>
      </c>
      <c r="E348" s="16">
        <f t="shared" si="34"/>
        <v>0</v>
      </c>
      <c r="F348" s="16"/>
      <c r="G348" s="14"/>
      <c r="H348" s="14">
        <f t="shared" si="36"/>
        <v>0</v>
      </c>
    </row>
    <row r="349" spans="1:8" ht="13.5">
      <c r="A349" s="19">
        <f t="shared" si="35"/>
        <v>52291</v>
      </c>
      <c r="B349">
        <f t="shared" si="32"/>
        <v>29</v>
      </c>
      <c r="C349">
        <f t="shared" si="33"/>
        <v>29</v>
      </c>
      <c r="D349">
        <v>337</v>
      </c>
      <c r="E349" s="16">
        <f t="shared" si="34"/>
        <v>0</v>
      </c>
      <c r="F349" s="16"/>
      <c r="G349" s="14"/>
      <c r="H349" s="14">
        <f t="shared" si="36"/>
        <v>0</v>
      </c>
    </row>
    <row r="350" spans="1:8" ht="13.5">
      <c r="A350" s="19">
        <f t="shared" si="35"/>
        <v>52322</v>
      </c>
      <c r="B350">
        <f t="shared" si="32"/>
        <v>29</v>
      </c>
      <c r="C350">
        <f t="shared" si="33"/>
        <v>29</v>
      </c>
      <c r="D350">
        <v>338</v>
      </c>
      <c r="E350" s="16">
        <f t="shared" si="34"/>
        <v>0</v>
      </c>
      <c r="F350" s="16"/>
      <c r="G350" s="14"/>
      <c r="H350" s="14">
        <f t="shared" si="36"/>
        <v>0</v>
      </c>
    </row>
    <row r="351" spans="1:8" ht="13.5">
      <c r="A351" s="19">
        <f t="shared" si="35"/>
        <v>52352</v>
      </c>
      <c r="B351">
        <f t="shared" si="32"/>
        <v>29</v>
      </c>
      <c r="C351">
        <f t="shared" si="33"/>
        <v>29</v>
      </c>
      <c r="D351">
        <v>339</v>
      </c>
      <c r="E351" s="16">
        <f t="shared" si="34"/>
        <v>0</v>
      </c>
      <c r="F351" s="16"/>
      <c r="G351" s="14"/>
      <c r="H351" s="14">
        <f t="shared" si="36"/>
        <v>0</v>
      </c>
    </row>
    <row r="352" spans="1:8" ht="13.5">
      <c r="A352" s="19">
        <f t="shared" si="35"/>
        <v>52383</v>
      </c>
      <c r="B352">
        <f t="shared" si="32"/>
        <v>29</v>
      </c>
      <c r="C352">
        <f t="shared" si="33"/>
        <v>29</v>
      </c>
      <c r="D352">
        <v>340</v>
      </c>
      <c r="E352" s="16">
        <f t="shared" si="34"/>
        <v>0</v>
      </c>
      <c r="F352" s="16"/>
      <c r="G352" s="14"/>
      <c r="H352" s="14">
        <f t="shared" si="36"/>
        <v>0</v>
      </c>
    </row>
    <row r="353" spans="1:8" ht="13.5">
      <c r="A353" s="19">
        <f t="shared" si="35"/>
        <v>52413</v>
      </c>
      <c r="B353">
        <f t="shared" si="32"/>
        <v>29</v>
      </c>
      <c r="C353">
        <f t="shared" si="33"/>
        <v>29</v>
      </c>
      <c r="D353">
        <v>341</v>
      </c>
      <c r="E353" s="16">
        <f t="shared" si="34"/>
        <v>0</v>
      </c>
      <c r="F353" s="16"/>
      <c r="G353" s="14"/>
      <c r="H353" s="14">
        <f t="shared" si="36"/>
        <v>0</v>
      </c>
    </row>
    <row r="354" spans="1:8" ht="13.5">
      <c r="A354" s="19">
        <f t="shared" si="35"/>
        <v>52444</v>
      </c>
      <c r="B354">
        <f t="shared" si="32"/>
        <v>29</v>
      </c>
      <c r="C354">
        <f t="shared" si="33"/>
        <v>29</v>
      </c>
      <c r="D354">
        <v>342</v>
      </c>
      <c r="E354" s="16">
        <f t="shared" si="34"/>
        <v>0</v>
      </c>
      <c r="F354" s="16"/>
      <c r="G354" s="14"/>
      <c r="H354" s="14">
        <f t="shared" si="36"/>
        <v>0</v>
      </c>
    </row>
    <row r="355" spans="1:8" ht="13.5">
      <c r="A355" s="19">
        <f t="shared" si="35"/>
        <v>52475</v>
      </c>
      <c r="B355">
        <f t="shared" si="32"/>
        <v>29</v>
      </c>
      <c r="C355">
        <f t="shared" si="33"/>
        <v>29</v>
      </c>
      <c r="D355">
        <v>343</v>
      </c>
      <c r="E355" s="16">
        <f t="shared" si="34"/>
        <v>0</v>
      </c>
      <c r="F355" s="16"/>
      <c r="G355" s="14"/>
      <c r="H355" s="14">
        <f t="shared" si="36"/>
        <v>0</v>
      </c>
    </row>
    <row r="356" spans="1:8" ht="13.5">
      <c r="A356" s="19">
        <f t="shared" si="35"/>
        <v>52505</v>
      </c>
      <c r="B356">
        <f t="shared" si="32"/>
        <v>30</v>
      </c>
      <c r="C356">
        <f t="shared" si="33"/>
        <v>29</v>
      </c>
      <c r="D356">
        <v>344</v>
      </c>
      <c r="E356" s="16">
        <f t="shared" si="34"/>
        <v>0</v>
      </c>
      <c r="F356" s="16"/>
      <c r="G356" s="14"/>
      <c r="H356" s="14">
        <f t="shared" si="36"/>
        <v>0</v>
      </c>
    </row>
    <row r="357" spans="1:8" ht="13.5">
      <c r="A357" s="19">
        <f t="shared" si="35"/>
        <v>52536</v>
      </c>
      <c r="B357">
        <f t="shared" si="32"/>
        <v>30</v>
      </c>
      <c r="C357">
        <f t="shared" si="33"/>
        <v>29</v>
      </c>
      <c r="D357">
        <v>345</v>
      </c>
      <c r="E357" s="16">
        <f t="shared" si="34"/>
        <v>0</v>
      </c>
      <c r="F357" s="16"/>
      <c r="G357" s="14"/>
      <c r="H357" s="14">
        <f t="shared" si="36"/>
        <v>0</v>
      </c>
    </row>
    <row r="358" spans="1:8" ht="13.5">
      <c r="A358" s="19">
        <f t="shared" si="35"/>
        <v>52566</v>
      </c>
      <c r="B358">
        <f t="shared" si="32"/>
        <v>30</v>
      </c>
      <c r="C358">
        <f t="shared" si="33"/>
        <v>29</v>
      </c>
      <c r="D358">
        <v>346</v>
      </c>
      <c r="E358" s="16">
        <f t="shared" si="34"/>
        <v>0</v>
      </c>
      <c r="F358" s="16"/>
      <c r="G358" s="14"/>
      <c r="H358" s="14">
        <f t="shared" si="36"/>
        <v>0</v>
      </c>
    </row>
    <row r="359" spans="1:8" ht="13.5">
      <c r="A359" s="19">
        <f t="shared" si="35"/>
        <v>52597</v>
      </c>
      <c r="B359">
        <f t="shared" si="32"/>
        <v>30</v>
      </c>
      <c r="C359">
        <f t="shared" si="33"/>
        <v>29</v>
      </c>
      <c r="D359">
        <v>347</v>
      </c>
      <c r="E359" s="16">
        <f t="shared" si="34"/>
        <v>0</v>
      </c>
      <c r="F359" s="16"/>
      <c r="G359" s="14"/>
      <c r="H359" s="14">
        <f t="shared" si="36"/>
        <v>0</v>
      </c>
    </row>
    <row r="360" spans="1:8" ht="13.5">
      <c r="A360" s="19">
        <f t="shared" si="35"/>
        <v>52628</v>
      </c>
      <c r="B360">
        <f t="shared" si="32"/>
        <v>30</v>
      </c>
      <c r="C360">
        <f t="shared" si="33"/>
        <v>29</v>
      </c>
      <c r="D360">
        <v>348</v>
      </c>
      <c r="E360" s="16">
        <f t="shared" si="34"/>
        <v>0</v>
      </c>
      <c r="F360" s="16"/>
      <c r="G360" s="14"/>
      <c r="H360" s="14">
        <f t="shared" si="36"/>
        <v>0</v>
      </c>
    </row>
    <row r="361" spans="1:8" ht="13.5">
      <c r="A361" s="19">
        <f t="shared" si="35"/>
        <v>52657</v>
      </c>
      <c r="B361">
        <f t="shared" si="32"/>
        <v>30</v>
      </c>
      <c r="C361">
        <f t="shared" si="33"/>
        <v>30</v>
      </c>
      <c r="D361">
        <v>349</v>
      </c>
      <c r="E361" s="16">
        <f t="shared" si="34"/>
        <v>0</v>
      </c>
      <c r="F361" s="16"/>
      <c r="G361" s="14"/>
      <c r="H361" s="14">
        <f t="shared" si="36"/>
        <v>0</v>
      </c>
    </row>
    <row r="362" spans="1:8" ht="13.5">
      <c r="A362" s="19">
        <f t="shared" si="35"/>
        <v>52688</v>
      </c>
      <c r="B362">
        <f t="shared" si="32"/>
        <v>30</v>
      </c>
      <c r="C362">
        <f t="shared" si="33"/>
        <v>30</v>
      </c>
      <c r="D362">
        <v>350</v>
      </c>
      <c r="E362" s="16">
        <f t="shared" si="34"/>
        <v>0</v>
      </c>
      <c r="F362" s="16"/>
      <c r="G362" s="14"/>
      <c r="H362" s="14">
        <f t="shared" si="36"/>
        <v>0</v>
      </c>
    </row>
    <row r="363" spans="1:8" ht="13.5">
      <c r="A363" s="19">
        <f t="shared" si="35"/>
        <v>52718</v>
      </c>
      <c r="B363">
        <f t="shared" si="32"/>
        <v>30</v>
      </c>
      <c r="C363">
        <f t="shared" si="33"/>
        <v>30</v>
      </c>
      <c r="D363">
        <v>351</v>
      </c>
      <c r="E363" s="16">
        <f t="shared" si="34"/>
        <v>0</v>
      </c>
      <c r="F363" s="16"/>
      <c r="G363" s="14"/>
      <c r="H363" s="14">
        <f t="shared" si="36"/>
        <v>0</v>
      </c>
    </row>
    <row r="364" spans="1:8" ht="13.5">
      <c r="A364" s="19">
        <f t="shared" si="35"/>
        <v>52749</v>
      </c>
      <c r="B364">
        <f t="shared" si="32"/>
        <v>30</v>
      </c>
      <c r="C364">
        <f t="shared" si="33"/>
        <v>30</v>
      </c>
      <c r="D364">
        <v>352</v>
      </c>
      <c r="E364" s="16">
        <f t="shared" si="34"/>
        <v>0</v>
      </c>
      <c r="F364" s="16"/>
      <c r="G364" s="14"/>
      <c r="H364" s="14">
        <f t="shared" si="36"/>
        <v>0</v>
      </c>
    </row>
    <row r="365" spans="1:8" ht="13.5">
      <c r="A365" s="19">
        <f t="shared" si="35"/>
        <v>52779</v>
      </c>
      <c r="B365">
        <f t="shared" si="32"/>
        <v>30</v>
      </c>
      <c r="C365">
        <f t="shared" si="33"/>
        <v>30</v>
      </c>
      <c r="D365">
        <v>353</v>
      </c>
      <c r="E365" s="16">
        <f t="shared" si="34"/>
        <v>0</v>
      </c>
      <c r="F365" s="16"/>
      <c r="G365" s="14"/>
      <c r="H365" s="14">
        <f t="shared" si="36"/>
        <v>0</v>
      </c>
    </row>
    <row r="366" spans="1:8" ht="13.5">
      <c r="A366" s="19">
        <f t="shared" si="35"/>
        <v>52810</v>
      </c>
      <c r="B366">
        <f t="shared" si="32"/>
        <v>30</v>
      </c>
      <c r="C366">
        <f t="shared" si="33"/>
        <v>30</v>
      </c>
      <c r="D366">
        <v>354</v>
      </c>
      <c r="E366" s="16">
        <f t="shared" si="34"/>
        <v>0</v>
      </c>
      <c r="F366" s="16"/>
      <c r="G366" s="14"/>
      <c r="H366" s="14">
        <f t="shared" si="36"/>
        <v>0</v>
      </c>
    </row>
    <row r="367" spans="1:8" ht="13.5">
      <c r="A367" s="19">
        <f t="shared" si="35"/>
        <v>52841</v>
      </c>
      <c r="B367">
        <f t="shared" si="32"/>
        <v>30</v>
      </c>
      <c r="C367">
        <f t="shared" si="33"/>
        <v>30</v>
      </c>
      <c r="D367">
        <v>355</v>
      </c>
      <c r="E367" s="16">
        <f t="shared" si="34"/>
        <v>0</v>
      </c>
      <c r="F367" s="16"/>
      <c r="G367" s="14"/>
      <c r="H367" s="14">
        <f t="shared" si="36"/>
        <v>0</v>
      </c>
    </row>
    <row r="368" spans="1:8" ht="13.5">
      <c r="A368" s="19">
        <f t="shared" si="35"/>
        <v>52871</v>
      </c>
      <c r="B368">
        <f t="shared" si="32"/>
        <v>31</v>
      </c>
      <c r="C368">
        <f t="shared" si="33"/>
        <v>30</v>
      </c>
      <c r="D368">
        <v>356</v>
      </c>
      <c r="E368" s="16">
        <f t="shared" si="34"/>
        <v>0</v>
      </c>
      <c r="F368" s="16"/>
      <c r="G368" s="14"/>
      <c r="H368" s="14">
        <f t="shared" si="36"/>
        <v>0</v>
      </c>
    </row>
    <row r="369" spans="1:8" ht="13.5">
      <c r="A369" s="19">
        <f t="shared" si="35"/>
        <v>52902</v>
      </c>
      <c r="B369">
        <f t="shared" si="32"/>
        <v>31</v>
      </c>
      <c r="C369">
        <f t="shared" si="33"/>
        <v>30</v>
      </c>
      <c r="D369">
        <v>357</v>
      </c>
      <c r="E369" s="16">
        <f t="shared" si="34"/>
        <v>0</v>
      </c>
      <c r="F369" s="16"/>
      <c r="G369" s="14"/>
      <c r="H369" s="14">
        <f t="shared" si="36"/>
        <v>0</v>
      </c>
    </row>
    <row r="370" spans="1:8" ht="13.5">
      <c r="A370" s="19">
        <f t="shared" si="35"/>
        <v>52932</v>
      </c>
      <c r="B370">
        <f t="shared" si="32"/>
        <v>31</v>
      </c>
      <c r="C370">
        <f t="shared" si="33"/>
        <v>30</v>
      </c>
      <c r="D370">
        <v>358</v>
      </c>
      <c r="E370" s="16">
        <f t="shared" si="34"/>
        <v>0</v>
      </c>
      <c r="F370" s="16"/>
      <c r="G370" s="14"/>
      <c r="H370" s="14">
        <f t="shared" si="36"/>
        <v>0</v>
      </c>
    </row>
    <row r="371" spans="1:8" ht="13.5">
      <c r="A371" s="19">
        <f t="shared" si="35"/>
        <v>52963</v>
      </c>
      <c r="B371">
        <f t="shared" si="32"/>
        <v>31</v>
      </c>
      <c r="C371">
        <f t="shared" si="33"/>
        <v>30</v>
      </c>
      <c r="D371">
        <v>359</v>
      </c>
      <c r="E371" s="16">
        <f t="shared" si="34"/>
        <v>0</v>
      </c>
      <c r="F371" s="16"/>
      <c r="G371" s="14"/>
      <c r="H371" s="14">
        <f t="shared" si="36"/>
        <v>0</v>
      </c>
    </row>
    <row r="372" spans="1:8" ht="13.5">
      <c r="A372" s="19">
        <f t="shared" si="35"/>
        <v>52994</v>
      </c>
      <c r="B372">
        <f t="shared" si="32"/>
        <v>31</v>
      </c>
      <c r="C372">
        <f t="shared" si="33"/>
        <v>30</v>
      </c>
      <c r="D372">
        <v>360</v>
      </c>
      <c r="E372" s="16">
        <f t="shared" si="34"/>
        <v>0</v>
      </c>
      <c r="F372" s="16"/>
      <c r="G372" s="14"/>
      <c r="H372" s="14">
        <f t="shared" si="36"/>
        <v>0</v>
      </c>
    </row>
    <row r="373" spans="1:8" ht="13.5">
      <c r="A373" s="19">
        <f t="shared" si="35"/>
        <v>53022</v>
      </c>
      <c r="B373">
        <f t="shared" si="32"/>
        <v>31</v>
      </c>
      <c r="C373">
        <f t="shared" si="33"/>
        <v>31</v>
      </c>
      <c r="D373">
        <v>361</v>
      </c>
      <c r="E373" s="16">
        <f t="shared" si="34"/>
        <v>0</v>
      </c>
      <c r="F373" s="16"/>
      <c r="G373" s="14"/>
      <c r="H373" s="14">
        <f t="shared" si="36"/>
        <v>0</v>
      </c>
    </row>
    <row r="374" spans="1:8" ht="13.5">
      <c r="A374" s="19">
        <f t="shared" si="35"/>
        <v>53053</v>
      </c>
      <c r="B374">
        <f t="shared" si="32"/>
        <v>31</v>
      </c>
      <c r="C374">
        <f t="shared" si="33"/>
        <v>31</v>
      </c>
      <c r="D374">
        <v>362</v>
      </c>
      <c r="E374" s="16">
        <f t="shared" si="34"/>
        <v>0</v>
      </c>
      <c r="F374" s="16"/>
      <c r="G374" s="14"/>
      <c r="H374" s="14">
        <f t="shared" si="36"/>
        <v>0</v>
      </c>
    </row>
    <row r="375" spans="1:8" ht="13.5">
      <c r="A375" s="19">
        <f t="shared" si="35"/>
        <v>53083</v>
      </c>
      <c r="B375">
        <f t="shared" si="32"/>
        <v>31</v>
      </c>
      <c r="C375">
        <f t="shared" si="33"/>
        <v>31</v>
      </c>
      <c r="D375">
        <v>363</v>
      </c>
      <c r="E375" s="16">
        <f t="shared" si="34"/>
        <v>0</v>
      </c>
      <c r="F375" s="16"/>
      <c r="G375" s="14"/>
      <c r="H375" s="14">
        <f t="shared" si="36"/>
        <v>0</v>
      </c>
    </row>
    <row r="376" spans="1:8" ht="13.5">
      <c r="A376" s="19">
        <f t="shared" si="35"/>
        <v>53114</v>
      </c>
      <c r="B376">
        <f t="shared" si="32"/>
        <v>31</v>
      </c>
      <c r="C376">
        <f t="shared" si="33"/>
        <v>31</v>
      </c>
      <c r="D376">
        <v>364</v>
      </c>
      <c r="E376" s="16">
        <f t="shared" si="34"/>
        <v>0</v>
      </c>
      <c r="F376" s="16"/>
      <c r="G376" s="14"/>
      <c r="H376" s="14">
        <f t="shared" si="36"/>
        <v>0</v>
      </c>
    </row>
    <row r="377" spans="1:8" ht="13.5">
      <c r="A377" s="19">
        <f t="shared" si="35"/>
        <v>53144</v>
      </c>
      <c r="B377">
        <f t="shared" si="32"/>
        <v>31</v>
      </c>
      <c r="C377">
        <f t="shared" si="33"/>
        <v>31</v>
      </c>
      <c r="D377">
        <v>365</v>
      </c>
      <c r="E377" s="16">
        <f t="shared" si="34"/>
        <v>0</v>
      </c>
      <c r="F377" s="16"/>
      <c r="G377" s="14"/>
      <c r="H377" s="14">
        <f t="shared" si="36"/>
        <v>0</v>
      </c>
    </row>
    <row r="378" spans="1:8" ht="13.5">
      <c r="A378" s="19">
        <f t="shared" si="35"/>
        <v>53175</v>
      </c>
      <c r="B378">
        <f t="shared" si="32"/>
        <v>31</v>
      </c>
      <c r="C378">
        <f t="shared" si="33"/>
        <v>31</v>
      </c>
      <c r="D378">
        <v>366</v>
      </c>
      <c r="E378" s="16">
        <f t="shared" si="34"/>
        <v>0</v>
      </c>
      <c r="F378" s="16"/>
      <c r="G378" s="14"/>
      <c r="H378" s="14">
        <f t="shared" si="36"/>
        <v>0</v>
      </c>
    </row>
    <row r="379" spans="1:8" ht="13.5">
      <c r="A379" s="19">
        <f t="shared" si="35"/>
        <v>53206</v>
      </c>
      <c r="B379">
        <f t="shared" si="32"/>
        <v>31</v>
      </c>
      <c r="C379">
        <f t="shared" si="33"/>
        <v>31</v>
      </c>
      <c r="D379">
        <v>367</v>
      </c>
      <c r="E379" s="16">
        <f t="shared" si="34"/>
        <v>0</v>
      </c>
      <c r="F379" s="16"/>
      <c r="G379" s="14"/>
      <c r="H379" s="14">
        <f t="shared" si="36"/>
        <v>0</v>
      </c>
    </row>
    <row r="380" spans="1:8" ht="13.5">
      <c r="A380" s="19">
        <f t="shared" si="35"/>
        <v>53236</v>
      </c>
      <c r="B380">
        <f t="shared" si="32"/>
        <v>32</v>
      </c>
      <c r="C380">
        <f t="shared" si="33"/>
        <v>31</v>
      </c>
      <c r="D380">
        <v>368</v>
      </c>
      <c r="E380" s="16">
        <f t="shared" si="34"/>
        <v>0</v>
      </c>
      <c r="F380" s="16"/>
      <c r="G380" s="14"/>
      <c r="H380" s="14">
        <f t="shared" si="36"/>
        <v>0</v>
      </c>
    </row>
    <row r="381" spans="1:8" ht="13.5">
      <c r="A381" s="19">
        <f t="shared" si="35"/>
        <v>53267</v>
      </c>
      <c r="B381">
        <f t="shared" si="32"/>
        <v>32</v>
      </c>
      <c r="C381">
        <f t="shared" si="33"/>
        <v>31</v>
      </c>
      <c r="D381">
        <v>369</v>
      </c>
      <c r="E381" s="16">
        <f t="shared" si="34"/>
        <v>0</v>
      </c>
      <c r="F381" s="16"/>
      <c r="G381" s="14"/>
      <c r="H381" s="14">
        <f t="shared" si="36"/>
        <v>0</v>
      </c>
    </row>
    <row r="382" spans="1:8" ht="13.5">
      <c r="A382" s="19">
        <f t="shared" si="35"/>
        <v>53297</v>
      </c>
      <c r="B382">
        <f t="shared" si="32"/>
        <v>32</v>
      </c>
      <c r="C382">
        <f t="shared" si="33"/>
        <v>31</v>
      </c>
      <c r="D382">
        <v>370</v>
      </c>
      <c r="E382" s="16">
        <f t="shared" si="34"/>
        <v>0</v>
      </c>
      <c r="F382" s="16"/>
      <c r="G382" s="14"/>
      <c r="H382" s="14">
        <f t="shared" si="36"/>
        <v>0</v>
      </c>
    </row>
    <row r="383" spans="1:8" ht="13.5">
      <c r="A383" s="19">
        <f t="shared" si="35"/>
        <v>53328</v>
      </c>
      <c r="B383">
        <f t="shared" si="32"/>
        <v>32</v>
      </c>
      <c r="C383">
        <f t="shared" si="33"/>
        <v>31</v>
      </c>
      <c r="D383">
        <v>371</v>
      </c>
      <c r="E383" s="16">
        <f t="shared" si="34"/>
        <v>0</v>
      </c>
      <c r="F383" s="16"/>
      <c r="G383" s="14"/>
      <c r="H383" s="14">
        <f t="shared" si="36"/>
        <v>0</v>
      </c>
    </row>
    <row r="384" spans="1:8" ht="13.5">
      <c r="A384" s="19">
        <f t="shared" si="35"/>
        <v>53359</v>
      </c>
      <c r="B384">
        <f t="shared" si="32"/>
        <v>32</v>
      </c>
      <c r="C384">
        <f t="shared" si="33"/>
        <v>31</v>
      </c>
      <c r="D384">
        <v>372</v>
      </c>
      <c r="E384" s="16">
        <f t="shared" si="34"/>
        <v>0</v>
      </c>
      <c r="F384" s="16"/>
      <c r="G384" s="14"/>
      <c r="H384" s="14">
        <f t="shared" si="36"/>
        <v>0</v>
      </c>
    </row>
    <row r="385" spans="1:8" ht="13.5">
      <c r="A385" s="19">
        <f t="shared" si="35"/>
        <v>53387</v>
      </c>
      <c r="B385">
        <f t="shared" si="32"/>
        <v>32</v>
      </c>
      <c r="C385">
        <f t="shared" si="33"/>
        <v>32</v>
      </c>
      <c r="D385">
        <v>373</v>
      </c>
      <c r="E385" s="16">
        <f t="shared" si="34"/>
        <v>0</v>
      </c>
      <c r="F385" s="16"/>
      <c r="G385" s="14"/>
      <c r="H385" s="14">
        <f t="shared" si="36"/>
        <v>0</v>
      </c>
    </row>
    <row r="386" spans="1:8" ht="13.5">
      <c r="A386" s="19">
        <f t="shared" si="35"/>
        <v>53418</v>
      </c>
      <c r="B386">
        <f t="shared" si="32"/>
        <v>32</v>
      </c>
      <c r="C386">
        <f t="shared" si="33"/>
        <v>32</v>
      </c>
      <c r="D386">
        <v>374</v>
      </c>
      <c r="E386" s="16">
        <f t="shared" si="34"/>
        <v>0</v>
      </c>
      <c r="F386" s="16"/>
      <c r="G386" s="14"/>
      <c r="H386" s="14">
        <f t="shared" si="36"/>
        <v>0</v>
      </c>
    </row>
    <row r="387" spans="1:8" ht="13.5">
      <c r="A387" s="19">
        <f t="shared" si="35"/>
        <v>53448</v>
      </c>
      <c r="B387">
        <f t="shared" si="32"/>
        <v>32</v>
      </c>
      <c r="C387">
        <f t="shared" si="33"/>
        <v>32</v>
      </c>
      <c r="D387">
        <v>375</v>
      </c>
      <c r="E387" s="16">
        <f t="shared" si="34"/>
        <v>0</v>
      </c>
      <c r="F387" s="16"/>
      <c r="G387" s="14"/>
      <c r="H387" s="14">
        <f t="shared" si="36"/>
        <v>0</v>
      </c>
    </row>
    <row r="388" spans="1:8" ht="13.5">
      <c r="A388" s="19">
        <f t="shared" si="35"/>
        <v>53479</v>
      </c>
      <c r="B388">
        <f t="shared" si="32"/>
        <v>32</v>
      </c>
      <c r="C388">
        <f t="shared" si="33"/>
        <v>32</v>
      </c>
      <c r="D388">
        <v>376</v>
      </c>
      <c r="E388" s="16">
        <f t="shared" si="34"/>
        <v>0</v>
      </c>
      <c r="F388" s="16"/>
      <c r="G388" s="14"/>
      <c r="H388" s="14">
        <f t="shared" si="36"/>
        <v>0</v>
      </c>
    </row>
    <row r="389" spans="1:8" ht="13.5">
      <c r="A389" s="19">
        <f t="shared" si="35"/>
        <v>53509</v>
      </c>
      <c r="B389">
        <f t="shared" si="32"/>
        <v>32</v>
      </c>
      <c r="C389">
        <f t="shared" si="33"/>
        <v>32</v>
      </c>
      <c r="D389">
        <v>377</v>
      </c>
      <c r="E389" s="16">
        <f t="shared" si="34"/>
        <v>0</v>
      </c>
      <c r="F389" s="16"/>
      <c r="G389" s="14"/>
      <c r="H389" s="14">
        <f t="shared" si="36"/>
        <v>0</v>
      </c>
    </row>
    <row r="390" spans="1:8" ht="13.5">
      <c r="A390" s="19">
        <f t="shared" si="35"/>
        <v>53540</v>
      </c>
      <c r="B390">
        <f t="shared" si="32"/>
        <v>32</v>
      </c>
      <c r="C390">
        <f t="shared" si="33"/>
        <v>32</v>
      </c>
      <c r="D390">
        <v>378</v>
      </c>
      <c r="E390" s="16">
        <f t="shared" si="34"/>
        <v>0</v>
      </c>
      <c r="F390" s="16"/>
      <c r="G390" s="14"/>
      <c r="H390" s="14">
        <f t="shared" si="36"/>
        <v>0</v>
      </c>
    </row>
    <row r="391" spans="1:8" ht="13.5">
      <c r="A391" s="19">
        <f t="shared" si="35"/>
        <v>53571</v>
      </c>
      <c r="B391">
        <f t="shared" si="32"/>
        <v>32</v>
      </c>
      <c r="C391">
        <f t="shared" si="33"/>
        <v>32</v>
      </c>
      <c r="D391">
        <v>379</v>
      </c>
      <c r="E391" s="16">
        <f t="shared" si="34"/>
        <v>0</v>
      </c>
      <c r="F391" s="16"/>
      <c r="G391" s="14"/>
      <c r="H391" s="14">
        <f t="shared" si="36"/>
        <v>0</v>
      </c>
    </row>
    <row r="392" spans="1:8" ht="13.5">
      <c r="A392" s="19">
        <f t="shared" si="35"/>
        <v>53601</v>
      </c>
      <c r="B392">
        <f t="shared" si="32"/>
        <v>33</v>
      </c>
      <c r="C392">
        <f t="shared" si="33"/>
        <v>32</v>
      </c>
      <c r="D392">
        <v>380</v>
      </c>
      <c r="E392" s="16">
        <f t="shared" si="34"/>
        <v>0</v>
      </c>
      <c r="F392" s="16"/>
      <c r="G392" s="14"/>
      <c r="H392" s="14">
        <f t="shared" si="36"/>
        <v>0</v>
      </c>
    </row>
    <row r="393" spans="1:8" ht="13.5">
      <c r="A393" s="19">
        <f t="shared" si="35"/>
        <v>53632</v>
      </c>
      <c r="B393">
        <f t="shared" si="32"/>
        <v>33</v>
      </c>
      <c r="C393">
        <f t="shared" si="33"/>
        <v>32</v>
      </c>
      <c r="D393">
        <v>381</v>
      </c>
      <c r="E393" s="16">
        <f t="shared" si="34"/>
        <v>0</v>
      </c>
      <c r="F393" s="16"/>
      <c r="G393" s="14"/>
      <c r="H393" s="14">
        <f t="shared" si="36"/>
        <v>0</v>
      </c>
    </row>
    <row r="394" spans="1:8" ht="13.5">
      <c r="A394" s="19">
        <f t="shared" si="35"/>
        <v>53662</v>
      </c>
      <c r="B394">
        <f t="shared" si="32"/>
        <v>33</v>
      </c>
      <c r="C394">
        <f t="shared" si="33"/>
        <v>32</v>
      </c>
      <c r="D394">
        <v>382</v>
      </c>
      <c r="E394" s="16">
        <f t="shared" si="34"/>
        <v>0</v>
      </c>
      <c r="F394" s="16"/>
      <c r="G394" s="14"/>
      <c r="H394" s="14">
        <f t="shared" si="36"/>
        <v>0</v>
      </c>
    </row>
    <row r="395" spans="1:8" ht="13.5">
      <c r="A395" s="19">
        <f t="shared" si="35"/>
        <v>53693</v>
      </c>
      <c r="B395">
        <f t="shared" si="32"/>
        <v>33</v>
      </c>
      <c r="C395">
        <f t="shared" si="33"/>
        <v>32</v>
      </c>
      <c r="D395">
        <v>383</v>
      </c>
      <c r="E395" s="16">
        <f t="shared" si="34"/>
        <v>0</v>
      </c>
      <c r="F395" s="16"/>
      <c r="G395" s="14"/>
      <c r="H395" s="14">
        <f t="shared" si="36"/>
        <v>0</v>
      </c>
    </row>
    <row r="396" spans="1:8" ht="13.5">
      <c r="A396" s="19">
        <f t="shared" si="35"/>
        <v>53724</v>
      </c>
      <c r="B396">
        <f t="shared" si="32"/>
        <v>33</v>
      </c>
      <c r="C396">
        <f t="shared" si="33"/>
        <v>32</v>
      </c>
      <c r="D396">
        <v>384</v>
      </c>
      <c r="E396" s="16">
        <f t="shared" si="34"/>
        <v>0</v>
      </c>
      <c r="F396" s="16"/>
      <c r="G396" s="14"/>
      <c r="H396" s="14">
        <f t="shared" si="36"/>
        <v>0</v>
      </c>
    </row>
    <row r="397" spans="1:8" ht="13.5">
      <c r="A397" s="19">
        <f t="shared" si="35"/>
        <v>53752</v>
      </c>
      <c r="B397">
        <f aca="true" t="shared" si="37" ref="B397:B432">INT((D397+12-$F$10-1)/12)+1</f>
        <v>33</v>
      </c>
      <c r="C397">
        <f aca="true" t="shared" si="38" ref="C397:C432">INT((D397-1)/12)+1</f>
        <v>33</v>
      </c>
      <c r="D397">
        <v>385</v>
      </c>
      <c r="E397" s="16">
        <f aca="true" t="shared" si="39" ref="E397:E432">F397+G397</f>
        <v>0</v>
      </c>
      <c r="F397" s="16"/>
      <c r="G397" s="14"/>
      <c r="H397" s="14">
        <f t="shared" si="36"/>
        <v>0</v>
      </c>
    </row>
    <row r="398" spans="1:8" ht="13.5">
      <c r="A398" s="19">
        <f aca="true" t="shared" si="40" ref="A398:A432">DATE(YEAR(A397),MONTH(A397)+1,1)</f>
        <v>53783</v>
      </c>
      <c r="B398">
        <f t="shared" si="37"/>
        <v>33</v>
      </c>
      <c r="C398">
        <f t="shared" si="38"/>
        <v>33</v>
      </c>
      <c r="D398">
        <v>386</v>
      </c>
      <c r="E398" s="16">
        <f t="shared" si="39"/>
        <v>0</v>
      </c>
      <c r="F398" s="16"/>
      <c r="G398" s="14"/>
      <c r="H398" s="14">
        <f aca="true" t="shared" si="41" ref="H398:H432">H397-F398</f>
        <v>0</v>
      </c>
    </row>
    <row r="399" spans="1:8" ht="13.5">
      <c r="A399" s="19">
        <f t="shared" si="40"/>
        <v>53813</v>
      </c>
      <c r="B399">
        <f t="shared" si="37"/>
        <v>33</v>
      </c>
      <c r="C399">
        <f t="shared" si="38"/>
        <v>33</v>
      </c>
      <c r="D399">
        <v>387</v>
      </c>
      <c r="E399" s="16">
        <f t="shared" si="39"/>
        <v>0</v>
      </c>
      <c r="F399" s="16"/>
      <c r="G399" s="14"/>
      <c r="H399" s="14">
        <f t="shared" si="41"/>
        <v>0</v>
      </c>
    </row>
    <row r="400" spans="1:8" ht="13.5">
      <c r="A400" s="19">
        <f t="shared" si="40"/>
        <v>53844</v>
      </c>
      <c r="B400">
        <f t="shared" si="37"/>
        <v>33</v>
      </c>
      <c r="C400">
        <f t="shared" si="38"/>
        <v>33</v>
      </c>
      <c r="D400">
        <v>388</v>
      </c>
      <c r="E400" s="16">
        <f t="shared" si="39"/>
        <v>0</v>
      </c>
      <c r="F400" s="16"/>
      <c r="G400" s="14"/>
      <c r="H400" s="14">
        <f t="shared" si="41"/>
        <v>0</v>
      </c>
    </row>
    <row r="401" spans="1:8" ht="13.5">
      <c r="A401" s="19">
        <f t="shared" si="40"/>
        <v>53874</v>
      </c>
      <c r="B401">
        <f t="shared" si="37"/>
        <v>33</v>
      </c>
      <c r="C401">
        <f t="shared" si="38"/>
        <v>33</v>
      </c>
      <c r="D401">
        <v>389</v>
      </c>
      <c r="E401" s="16">
        <f t="shared" si="39"/>
        <v>0</v>
      </c>
      <c r="F401" s="16"/>
      <c r="G401" s="14"/>
      <c r="H401" s="14">
        <f t="shared" si="41"/>
        <v>0</v>
      </c>
    </row>
    <row r="402" spans="1:8" ht="13.5">
      <c r="A402" s="19">
        <f t="shared" si="40"/>
        <v>53905</v>
      </c>
      <c r="B402">
        <f t="shared" si="37"/>
        <v>33</v>
      </c>
      <c r="C402">
        <f t="shared" si="38"/>
        <v>33</v>
      </c>
      <c r="D402">
        <v>390</v>
      </c>
      <c r="E402" s="16">
        <f t="shared" si="39"/>
        <v>0</v>
      </c>
      <c r="F402" s="16"/>
      <c r="G402" s="14"/>
      <c r="H402" s="14">
        <f t="shared" si="41"/>
        <v>0</v>
      </c>
    </row>
    <row r="403" spans="1:8" ht="13.5">
      <c r="A403" s="19">
        <f t="shared" si="40"/>
        <v>53936</v>
      </c>
      <c r="B403">
        <f t="shared" si="37"/>
        <v>33</v>
      </c>
      <c r="C403">
        <f t="shared" si="38"/>
        <v>33</v>
      </c>
      <c r="D403">
        <v>391</v>
      </c>
      <c r="E403" s="16">
        <f t="shared" si="39"/>
        <v>0</v>
      </c>
      <c r="F403" s="16"/>
      <c r="G403" s="14"/>
      <c r="H403" s="14">
        <f t="shared" si="41"/>
        <v>0</v>
      </c>
    </row>
    <row r="404" spans="1:8" ht="13.5">
      <c r="A404" s="19">
        <f t="shared" si="40"/>
        <v>53966</v>
      </c>
      <c r="B404">
        <f t="shared" si="37"/>
        <v>34</v>
      </c>
      <c r="C404">
        <f t="shared" si="38"/>
        <v>33</v>
      </c>
      <c r="D404">
        <v>392</v>
      </c>
      <c r="E404" s="16">
        <f t="shared" si="39"/>
        <v>0</v>
      </c>
      <c r="F404" s="16"/>
      <c r="G404" s="14"/>
      <c r="H404" s="14">
        <f t="shared" si="41"/>
        <v>0</v>
      </c>
    </row>
    <row r="405" spans="1:8" ht="13.5">
      <c r="A405" s="19">
        <f t="shared" si="40"/>
        <v>53997</v>
      </c>
      <c r="B405">
        <f t="shared" si="37"/>
        <v>34</v>
      </c>
      <c r="C405">
        <f t="shared" si="38"/>
        <v>33</v>
      </c>
      <c r="D405">
        <v>393</v>
      </c>
      <c r="E405" s="16">
        <f t="shared" si="39"/>
        <v>0</v>
      </c>
      <c r="F405" s="16"/>
      <c r="G405" s="14"/>
      <c r="H405" s="14">
        <f t="shared" si="41"/>
        <v>0</v>
      </c>
    </row>
    <row r="406" spans="1:8" ht="13.5">
      <c r="A406" s="19">
        <f t="shared" si="40"/>
        <v>54027</v>
      </c>
      <c r="B406">
        <f t="shared" si="37"/>
        <v>34</v>
      </c>
      <c r="C406">
        <f t="shared" si="38"/>
        <v>33</v>
      </c>
      <c r="D406">
        <v>394</v>
      </c>
      <c r="E406" s="16">
        <f t="shared" si="39"/>
        <v>0</v>
      </c>
      <c r="F406" s="16"/>
      <c r="G406" s="14"/>
      <c r="H406" s="14">
        <f t="shared" si="41"/>
        <v>0</v>
      </c>
    </row>
    <row r="407" spans="1:8" ht="13.5">
      <c r="A407" s="19">
        <f t="shared" si="40"/>
        <v>54058</v>
      </c>
      <c r="B407">
        <f t="shared" si="37"/>
        <v>34</v>
      </c>
      <c r="C407">
        <f t="shared" si="38"/>
        <v>33</v>
      </c>
      <c r="D407">
        <v>395</v>
      </c>
      <c r="E407" s="16">
        <f t="shared" si="39"/>
        <v>0</v>
      </c>
      <c r="F407" s="16"/>
      <c r="G407" s="14"/>
      <c r="H407" s="14">
        <f t="shared" si="41"/>
        <v>0</v>
      </c>
    </row>
    <row r="408" spans="1:8" ht="13.5">
      <c r="A408" s="19">
        <f t="shared" si="40"/>
        <v>54089</v>
      </c>
      <c r="B408">
        <f t="shared" si="37"/>
        <v>34</v>
      </c>
      <c r="C408">
        <f t="shared" si="38"/>
        <v>33</v>
      </c>
      <c r="D408">
        <v>396</v>
      </c>
      <c r="E408" s="16">
        <f t="shared" si="39"/>
        <v>0</v>
      </c>
      <c r="F408" s="16"/>
      <c r="G408" s="14"/>
      <c r="H408" s="14">
        <f t="shared" si="41"/>
        <v>0</v>
      </c>
    </row>
    <row r="409" spans="1:8" ht="13.5">
      <c r="A409" s="19">
        <f t="shared" si="40"/>
        <v>54118</v>
      </c>
      <c r="B409">
        <f t="shared" si="37"/>
        <v>34</v>
      </c>
      <c r="C409">
        <f t="shared" si="38"/>
        <v>34</v>
      </c>
      <c r="D409">
        <v>397</v>
      </c>
      <c r="E409" s="16">
        <f t="shared" si="39"/>
        <v>0</v>
      </c>
      <c r="F409" s="16"/>
      <c r="G409" s="14"/>
      <c r="H409" s="14">
        <f t="shared" si="41"/>
        <v>0</v>
      </c>
    </row>
    <row r="410" spans="1:8" ht="13.5">
      <c r="A410" s="19">
        <f t="shared" si="40"/>
        <v>54149</v>
      </c>
      <c r="B410">
        <f t="shared" si="37"/>
        <v>34</v>
      </c>
      <c r="C410">
        <f t="shared" si="38"/>
        <v>34</v>
      </c>
      <c r="D410">
        <v>398</v>
      </c>
      <c r="E410" s="16">
        <f t="shared" si="39"/>
        <v>0</v>
      </c>
      <c r="F410" s="16"/>
      <c r="G410" s="14"/>
      <c r="H410" s="14">
        <f t="shared" si="41"/>
        <v>0</v>
      </c>
    </row>
    <row r="411" spans="1:8" ht="13.5">
      <c r="A411" s="19">
        <f t="shared" si="40"/>
        <v>54179</v>
      </c>
      <c r="B411">
        <f t="shared" si="37"/>
        <v>34</v>
      </c>
      <c r="C411">
        <f t="shared" si="38"/>
        <v>34</v>
      </c>
      <c r="D411">
        <v>399</v>
      </c>
      <c r="E411" s="16">
        <f t="shared" si="39"/>
        <v>0</v>
      </c>
      <c r="F411" s="16"/>
      <c r="G411" s="14"/>
      <c r="H411" s="14">
        <f t="shared" si="41"/>
        <v>0</v>
      </c>
    </row>
    <row r="412" spans="1:8" ht="13.5">
      <c r="A412" s="19">
        <f t="shared" si="40"/>
        <v>54210</v>
      </c>
      <c r="B412">
        <f t="shared" si="37"/>
        <v>34</v>
      </c>
      <c r="C412">
        <f t="shared" si="38"/>
        <v>34</v>
      </c>
      <c r="D412">
        <v>400</v>
      </c>
      <c r="E412" s="16">
        <f t="shared" si="39"/>
        <v>0</v>
      </c>
      <c r="F412" s="16"/>
      <c r="G412" s="14"/>
      <c r="H412" s="14">
        <f t="shared" si="41"/>
        <v>0</v>
      </c>
    </row>
    <row r="413" spans="1:8" ht="13.5">
      <c r="A413" s="19">
        <f t="shared" si="40"/>
        <v>54240</v>
      </c>
      <c r="B413">
        <f t="shared" si="37"/>
        <v>34</v>
      </c>
      <c r="C413">
        <f t="shared" si="38"/>
        <v>34</v>
      </c>
      <c r="D413">
        <v>401</v>
      </c>
      <c r="E413" s="16">
        <f t="shared" si="39"/>
        <v>0</v>
      </c>
      <c r="F413" s="16"/>
      <c r="G413" s="14"/>
      <c r="H413" s="14">
        <f t="shared" si="41"/>
        <v>0</v>
      </c>
    </row>
    <row r="414" spans="1:8" ht="13.5">
      <c r="A414" s="19">
        <f t="shared" si="40"/>
        <v>54271</v>
      </c>
      <c r="B414">
        <f t="shared" si="37"/>
        <v>34</v>
      </c>
      <c r="C414">
        <f t="shared" si="38"/>
        <v>34</v>
      </c>
      <c r="D414">
        <v>402</v>
      </c>
      <c r="E414" s="16">
        <f t="shared" si="39"/>
        <v>0</v>
      </c>
      <c r="F414" s="16"/>
      <c r="G414" s="14"/>
      <c r="H414" s="14">
        <f t="shared" si="41"/>
        <v>0</v>
      </c>
    </row>
    <row r="415" spans="1:8" ht="13.5">
      <c r="A415" s="19">
        <f t="shared" si="40"/>
        <v>54302</v>
      </c>
      <c r="B415">
        <f t="shared" si="37"/>
        <v>34</v>
      </c>
      <c r="C415">
        <f t="shared" si="38"/>
        <v>34</v>
      </c>
      <c r="D415">
        <v>403</v>
      </c>
      <c r="E415" s="16">
        <f t="shared" si="39"/>
        <v>0</v>
      </c>
      <c r="F415" s="16"/>
      <c r="G415" s="14"/>
      <c r="H415" s="14">
        <f t="shared" si="41"/>
        <v>0</v>
      </c>
    </row>
    <row r="416" spans="1:8" ht="13.5">
      <c r="A416" s="19">
        <f t="shared" si="40"/>
        <v>54332</v>
      </c>
      <c r="B416">
        <f t="shared" si="37"/>
        <v>35</v>
      </c>
      <c r="C416">
        <f t="shared" si="38"/>
        <v>34</v>
      </c>
      <c r="D416">
        <v>404</v>
      </c>
      <c r="E416" s="16">
        <f t="shared" si="39"/>
        <v>0</v>
      </c>
      <c r="F416" s="16"/>
      <c r="G416" s="14"/>
      <c r="H416" s="14">
        <f t="shared" si="41"/>
        <v>0</v>
      </c>
    </row>
    <row r="417" spans="1:8" ht="13.5">
      <c r="A417" s="19">
        <f t="shared" si="40"/>
        <v>54363</v>
      </c>
      <c r="B417">
        <f t="shared" si="37"/>
        <v>35</v>
      </c>
      <c r="C417">
        <f t="shared" si="38"/>
        <v>34</v>
      </c>
      <c r="D417">
        <v>405</v>
      </c>
      <c r="E417" s="16">
        <f t="shared" si="39"/>
        <v>0</v>
      </c>
      <c r="F417" s="16"/>
      <c r="G417" s="14"/>
      <c r="H417" s="14">
        <f t="shared" si="41"/>
        <v>0</v>
      </c>
    </row>
    <row r="418" spans="1:8" ht="13.5">
      <c r="A418" s="19">
        <f t="shared" si="40"/>
        <v>54393</v>
      </c>
      <c r="B418">
        <f t="shared" si="37"/>
        <v>35</v>
      </c>
      <c r="C418">
        <f t="shared" si="38"/>
        <v>34</v>
      </c>
      <c r="D418">
        <v>406</v>
      </c>
      <c r="E418" s="16">
        <f t="shared" si="39"/>
        <v>0</v>
      </c>
      <c r="F418" s="16"/>
      <c r="G418" s="14"/>
      <c r="H418" s="14">
        <f t="shared" si="41"/>
        <v>0</v>
      </c>
    </row>
    <row r="419" spans="1:8" ht="13.5">
      <c r="A419" s="19">
        <f t="shared" si="40"/>
        <v>54424</v>
      </c>
      <c r="B419">
        <f t="shared" si="37"/>
        <v>35</v>
      </c>
      <c r="C419">
        <f t="shared" si="38"/>
        <v>34</v>
      </c>
      <c r="D419">
        <v>407</v>
      </c>
      <c r="E419" s="16">
        <f t="shared" si="39"/>
        <v>0</v>
      </c>
      <c r="F419" s="16"/>
      <c r="G419" s="14"/>
      <c r="H419" s="14">
        <f t="shared" si="41"/>
        <v>0</v>
      </c>
    </row>
    <row r="420" spans="1:8" ht="13.5">
      <c r="A420" s="19">
        <f t="shared" si="40"/>
        <v>54455</v>
      </c>
      <c r="B420">
        <f t="shared" si="37"/>
        <v>35</v>
      </c>
      <c r="C420">
        <f t="shared" si="38"/>
        <v>34</v>
      </c>
      <c r="D420">
        <v>408</v>
      </c>
      <c r="E420" s="16">
        <f t="shared" si="39"/>
        <v>0</v>
      </c>
      <c r="F420" s="16"/>
      <c r="G420" s="14"/>
      <c r="H420" s="14">
        <f t="shared" si="41"/>
        <v>0</v>
      </c>
    </row>
    <row r="421" spans="1:8" ht="13.5">
      <c r="A421" s="19">
        <f t="shared" si="40"/>
        <v>54483</v>
      </c>
      <c r="B421">
        <f t="shared" si="37"/>
        <v>35</v>
      </c>
      <c r="C421">
        <f t="shared" si="38"/>
        <v>35</v>
      </c>
      <c r="D421">
        <v>409</v>
      </c>
      <c r="E421" s="16">
        <f t="shared" si="39"/>
        <v>0</v>
      </c>
      <c r="F421" s="16"/>
      <c r="G421" s="14"/>
      <c r="H421" s="14">
        <f t="shared" si="41"/>
        <v>0</v>
      </c>
    </row>
    <row r="422" spans="1:8" ht="13.5">
      <c r="A422" s="19">
        <f t="shared" si="40"/>
        <v>54514</v>
      </c>
      <c r="B422">
        <f t="shared" si="37"/>
        <v>35</v>
      </c>
      <c r="C422">
        <f t="shared" si="38"/>
        <v>35</v>
      </c>
      <c r="D422">
        <v>410</v>
      </c>
      <c r="E422" s="16">
        <f t="shared" si="39"/>
        <v>0</v>
      </c>
      <c r="F422" s="16"/>
      <c r="G422" s="14"/>
      <c r="H422" s="14">
        <f t="shared" si="41"/>
        <v>0</v>
      </c>
    </row>
    <row r="423" spans="1:8" ht="13.5">
      <c r="A423" s="19">
        <f t="shared" si="40"/>
        <v>54544</v>
      </c>
      <c r="B423">
        <f t="shared" si="37"/>
        <v>35</v>
      </c>
      <c r="C423">
        <f t="shared" si="38"/>
        <v>35</v>
      </c>
      <c r="D423">
        <v>411</v>
      </c>
      <c r="E423" s="16">
        <f t="shared" si="39"/>
        <v>0</v>
      </c>
      <c r="F423" s="16"/>
      <c r="G423" s="14"/>
      <c r="H423" s="14">
        <f t="shared" si="41"/>
        <v>0</v>
      </c>
    </row>
    <row r="424" spans="1:8" ht="13.5">
      <c r="A424" s="19">
        <f t="shared" si="40"/>
        <v>54575</v>
      </c>
      <c r="B424">
        <f t="shared" si="37"/>
        <v>35</v>
      </c>
      <c r="C424">
        <f t="shared" si="38"/>
        <v>35</v>
      </c>
      <c r="D424">
        <v>412</v>
      </c>
      <c r="E424" s="16">
        <f t="shared" si="39"/>
        <v>0</v>
      </c>
      <c r="F424" s="16"/>
      <c r="G424" s="14"/>
      <c r="H424" s="14">
        <f t="shared" si="41"/>
        <v>0</v>
      </c>
    </row>
    <row r="425" spans="1:8" ht="13.5">
      <c r="A425" s="19">
        <f t="shared" si="40"/>
        <v>54605</v>
      </c>
      <c r="B425">
        <f t="shared" si="37"/>
        <v>35</v>
      </c>
      <c r="C425">
        <f t="shared" si="38"/>
        <v>35</v>
      </c>
      <c r="D425">
        <v>413</v>
      </c>
      <c r="E425" s="16">
        <f t="shared" si="39"/>
        <v>0</v>
      </c>
      <c r="F425" s="16"/>
      <c r="G425" s="14"/>
      <c r="H425" s="14">
        <f t="shared" si="41"/>
        <v>0</v>
      </c>
    </row>
    <row r="426" spans="1:8" ht="13.5">
      <c r="A426" s="19">
        <f t="shared" si="40"/>
        <v>54636</v>
      </c>
      <c r="B426">
        <f t="shared" si="37"/>
        <v>35</v>
      </c>
      <c r="C426">
        <f t="shared" si="38"/>
        <v>35</v>
      </c>
      <c r="D426">
        <v>414</v>
      </c>
      <c r="E426" s="16">
        <f t="shared" si="39"/>
        <v>0</v>
      </c>
      <c r="F426" s="16"/>
      <c r="G426" s="14"/>
      <c r="H426" s="14">
        <f t="shared" si="41"/>
        <v>0</v>
      </c>
    </row>
    <row r="427" spans="1:8" ht="13.5">
      <c r="A427" s="19">
        <f t="shared" si="40"/>
        <v>54667</v>
      </c>
      <c r="B427">
        <f t="shared" si="37"/>
        <v>35</v>
      </c>
      <c r="C427">
        <f t="shared" si="38"/>
        <v>35</v>
      </c>
      <c r="D427">
        <v>415</v>
      </c>
      <c r="E427" s="16">
        <f t="shared" si="39"/>
        <v>0</v>
      </c>
      <c r="F427" s="16"/>
      <c r="G427" s="14"/>
      <c r="H427" s="14">
        <f t="shared" si="41"/>
        <v>0</v>
      </c>
    </row>
    <row r="428" spans="1:8" ht="13.5">
      <c r="A428" s="19">
        <f t="shared" si="40"/>
        <v>54697</v>
      </c>
      <c r="B428">
        <f t="shared" si="37"/>
        <v>36</v>
      </c>
      <c r="C428">
        <f t="shared" si="38"/>
        <v>35</v>
      </c>
      <c r="D428">
        <v>416</v>
      </c>
      <c r="E428" s="16">
        <f t="shared" si="39"/>
        <v>0</v>
      </c>
      <c r="F428" s="16"/>
      <c r="G428" s="14"/>
      <c r="H428" s="14">
        <f t="shared" si="41"/>
        <v>0</v>
      </c>
    </row>
    <row r="429" spans="1:8" ht="13.5">
      <c r="A429" s="19">
        <f t="shared" si="40"/>
        <v>54728</v>
      </c>
      <c r="B429">
        <f t="shared" si="37"/>
        <v>36</v>
      </c>
      <c r="C429">
        <f t="shared" si="38"/>
        <v>35</v>
      </c>
      <c r="D429">
        <v>417</v>
      </c>
      <c r="E429" s="16">
        <f t="shared" si="39"/>
        <v>0</v>
      </c>
      <c r="F429" s="16"/>
      <c r="G429" s="14"/>
      <c r="H429" s="14">
        <f t="shared" si="41"/>
        <v>0</v>
      </c>
    </row>
    <row r="430" spans="1:8" ht="13.5">
      <c r="A430" s="19">
        <f t="shared" si="40"/>
        <v>54758</v>
      </c>
      <c r="B430">
        <f t="shared" si="37"/>
        <v>36</v>
      </c>
      <c r="C430">
        <f t="shared" si="38"/>
        <v>35</v>
      </c>
      <c r="D430">
        <v>418</v>
      </c>
      <c r="E430" s="16">
        <f t="shared" si="39"/>
        <v>0</v>
      </c>
      <c r="F430" s="16"/>
      <c r="G430" s="14"/>
      <c r="H430" s="14">
        <f t="shared" si="41"/>
        <v>0</v>
      </c>
    </row>
    <row r="431" spans="1:8" ht="13.5">
      <c r="A431" s="19">
        <f t="shared" si="40"/>
        <v>54789</v>
      </c>
      <c r="B431">
        <f t="shared" si="37"/>
        <v>36</v>
      </c>
      <c r="C431">
        <f t="shared" si="38"/>
        <v>35</v>
      </c>
      <c r="D431">
        <v>419</v>
      </c>
      <c r="E431" s="16">
        <f t="shared" si="39"/>
        <v>0</v>
      </c>
      <c r="F431" s="16"/>
      <c r="G431" s="14"/>
      <c r="H431" s="14">
        <f t="shared" si="41"/>
        <v>0</v>
      </c>
    </row>
    <row r="432" spans="1:8" ht="13.5">
      <c r="A432" s="19">
        <f t="shared" si="40"/>
        <v>54820</v>
      </c>
      <c r="B432">
        <f t="shared" si="37"/>
        <v>36</v>
      </c>
      <c r="C432">
        <f t="shared" si="38"/>
        <v>35</v>
      </c>
      <c r="D432">
        <v>420</v>
      </c>
      <c r="E432" s="16">
        <f t="shared" si="39"/>
        <v>0</v>
      </c>
      <c r="F432" s="16"/>
      <c r="G432" s="14"/>
      <c r="H432" s="14">
        <f t="shared" si="4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57421875" style="4" bestFit="1" customWidth="1"/>
    <col min="2" max="2" width="15.00390625" style="4" customWidth="1"/>
    <col min="3" max="16384" width="9.00390625" style="4" customWidth="1"/>
  </cols>
  <sheetData>
    <row r="1" spans="1:2" ht="14.25">
      <c r="A1" s="5" t="s">
        <v>77</v>
      </c>
      <c r="B1" s="6" t="s">
        <v>78</v>
      </c>
    </row>
    <row r="2" spans="1:2" ht="14.25">
      <c r="A2" s="7" t="s">
        <v>79</v>
      </c>
      <c r="B2" s="8">
        <v>16</v>
      </c>
    </row>
    <row r="3" spans="1:2" ht="14.25">
      <c r="A3" s="9" t="s">
        <v>80</v>
      </c>
      <c r="B3" s="10">
        <v>15</v>
      </c>
    </row>
    <row r="4" spans="1:2" ht="14.25">
      <c r="A4" s="9" t="s">
        <v>81</v>
      </c>
      <c r="B4" s="10">
        <v>15</v>
      </c>
    </row>
    <row r="5" spans="1:2" ht="14.25">
      <c r="A5" s="9" t="s">
        <v>82</v>
      </c>
      <c r="B5" s="10">
        <v>15</v>
      </c>
    </row>
    <row r="6" spans="1:2" ht="14.25">
      <c r="A6" s="9" t="s">
        <v>83</v>
      </c>
      <c r="B6" s="10">
        <v>40</v>
      </c>
    </row>
    <row r="7" spans="1:2" ht="14.25">
      <c r="A7" s="9" t="s">
        <v>84</v>
      </c>
      <c r="B7" s="10">
        <v>17</v>
      </c>
    </row>
    <row r="8" spans="1:2" ht="14.25">
      <c r="A8" s="9" t="s">
        <v>85</v>
      </c>
      <c r="B8" s="10">
        <v>17</v>
      </c>
    </row>
    <row r="9" spans="1:2" ht="14.25">
      <c r="A9" s="9" t="s">
        <v>86</v>
      </c>
      <c r="B9" s="10">
        <v>17</v>
      </c>
    </row>
    <row r="10" spans="1:2" ht="14.25">
      <c r="A10" s="9" t="s">
        <v>87</v>
      </c>
      <c r="B10" s="10">
        <v>17</v>
      </c>
    </row>
    <row r="11" spans="1:2" ht="14.25">
      <c r="A11" s="9" t="s">
        <v>88</v>
      </c>
      <c r="B11" s="10">
        <v>22</v>
      </c>
    </row>
    <row r="12" spans="1:2" ht="14.25">
      <c r="A12" s="9" t="s">
        <v>89</v>
      </c>
      <c r="B12" s="10">
        <v>15</v>
      </c>
    </row>
    <row r="13" spans="1:2" ht="14.25">
      <c r="A13" s="9" t="s">
        <v>90</v>
      </c>
      <c r="B13" s="10">
        <v>15</v>
      </c>
    </row>
    <row r="14" spans="1:2" ht="14.25">
      <c r="A14" s="9" t="s">
        <v>91</v>
      </c>
      <c r="B14" s="10">
        <v>15</v>
      </c>
    </row>
    <row r="15" spans="1:2" ht="14.25">
      <c r="A15" s="9" t="s">
        <v>92</v>
      </c>
      <c r="B15" s="10">
        <v>15</v>
      </c>
    </row>
    <row r="16" spans="1:2" ht="14.25">
      <c r="A16" s="9" t="s">
        <v>93</v>
      </c>
      <c r="B16" s="10">
        <v>15</v>
      </c>
    </row>
    <row r="17" spans="1:2" ht="15" thickBot="1">
      <c r="A17" s="11" t="s">
        <v>94</v>
      </c>
      <c r="B17" s="12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佐々木</cp:lastModifiedBy>
  <cp:lastPrinted>2014-05-21T00:51:54Z</cp:lastPrinted>
  <dcterms:created xsi:type="dcterms:W3CDTF">2012-10-27T02:51:37Z</dcterms:created>
  <dcterms:modified xsi:type="dcterms:W3CDTF">2014-05-21T01:01:35Z</dcterms:modified>
  <cp:category/>
  <cp:version/>
  <cp:contentType/>
  <cp:contentStatus/>
</cp:coreProperties>
</file>